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1025" windowHeight="5805" firstSheet="11"/>
  </bookViews>
  <sheets>
    <sheet name="жд с дк" sheetId="3" r:id="rId1"/>
    <sheet name="жим на макс с дк" sheetId="4" r:id="rId2"/>
    <sheet name="многоповтор жим с дк" sheetId="5" r:id="rId3"/>
    <sheet name="жд любители" sheetId="9" r:id="rId4"/>
    <sheet name="жим на макс любители" sheetId="10" r:id="rId5"/>
    <sheet name="многоповтор жим любители" sheetId="23" r:id="rId6"/>
    <sheet name="военный жим" sheetId="16" r:id="rId7"/>
    <sheet name="RAW+SOFT" sheetId="17" r:id="rId8"/>
    <sheet name="2 поток м" sheetId="18" state="hidden" r:id="rId9"/>
    <sheet name="Армейский жим" sheetId="11" r:id="rId10"/>
    <sheet name="лог-лифт на максимум" sheetId="12" r:id="rId11"/>
    <sheet name="Софт жим на макс" sheetId="19" r:id="rId12"/>
    <sheet name="Софт жд" sheetId="21" r:id="rId13"/>
    <sheet name="Софт многоповтор" sheetId="24" r:id="rId14"/>
    <sheet name="тяговое двоеборье" sheetId="13" r:id="rId15"/>
    <sheet name="Командный зачет" sheetId="25" r:id="rId16"/>
  </sheets>
  <calcPr calcId="145621" refMode="R1C1" concurrentCalc="0"/>
</workbook>
</file>

<file path=xl/calcChain.xml><?xml version="1.0" encoding="utf-8"?>
<calcChain xmlns="http://schemas.openxmlformats.org/spreadsheetml/2006/main">
  <c r="B6" i="25"/>
  <c r="N32"/>
  <c r="N19"/>
  <c r="N6"/>
  <c r="H33"/>
  <c r="H20"/>
  <c r="H6"/>
  <c r="L5" i="24"/>
  <c r="P5"/>
  <c r="H5"/>
  <c r="L15"/>
  <c r="H15"/>
  <c r="Q15"/>
  <c r="L14"/>
  <c r="P14"/>
  <c r="H14"/>
  <c r="L4"/>
  <c r="H4"/>
  <c r="Q4"/>
  <c r="L9"/>
  <c r="P9"/>
  <c r="H9"/>
  <c r="L8"/>
  <c r="H8"/>
  <c r="Q8"/>
  <c r="L19"/>
  <c r="H19"/>
  <c r="Q19"/>
  <c r="L18"/>
  <c r="P18"/>
  <c r="H18"/>
  <c r="L7"/>
  <c r="H7"/>
  <c r="Q7"/>
  <c r="L11"/>
  <c r="P11"/>
  <c r="H11"/>
  <c r="L13"/>
  <c r="H13"/>
  <c r="Q13"/>
  <c r="L17"/>
  <c r="H17"/>
  <c r="Q17"/>
  <c r="L26" i="19"/>
  <c r="H26"/>
  <c r="Q26"/>
  <c r="L20"/>
  <c r="P20"/>
  <c r="H20"/>
  <c r="L16"/>
  <c r="H16"/>
  <c r="Q16"/>
  <c r="L17"/>
  <c r="P17"/>
  <c r="H17"/>
  <c r="L14"/>
  <c r="P14"/>
  <c r="H14"/>
  <c r="L11"/>
  <c r="H11"/>
  <c r="Q11"/>
  <c r="L8"/>
  <c r="P8"/>
  <c r="H8"/>
  <c r="H13" i="13"/>
  <c r="L13"/>
  <c r="R13"/>
  <c r="M13"/>
  <c r="P13"/>
  <c r="Q13"/>
  <c r="H14"/>
  <c r="Q14"/>
  <c r="L14"/>
  <c r="P14"/>
  <c r="H16"/>
  <c r="L16"/>
  <c r="Q16"/>
  <c r="H10"/>
  <c r="L10"/>
  <c r="Q10"/>
  <c r="H11"/>
  <c r="L11"/>
  <c r="R11"/>
  <c r="M11"/>
  <c r="P11"/>
  <c r="Q11"/>
  <c r="H18"/>
  <c r="Q18"/>
  <c r="L18"/>
  <c r="P18"/>
  <c r="R18"/>
  <c r="H11" i="16"/>
  <c r="L11"/>
  <c r="Q11"/>
  <c r="H9"/>
  <c r="Q9"/>
  <c r="L9"/>
  <c r="P9"/>
  <c r="H18"/>
  <c r="M18"/>
  <c r="L5" i="23"/>
  <c r="P5"/>
  <c r="H5"/>
  <c r="L7"/>
  <c r="P7"/>
  <c r="H7"/>
  <c r="R7"/>
  <c r="L13"/>
  <c r="H13"/>
  <c r="Q13"/>
  <c r="L3"/>
  <c r="P3"/>
  <c r="H3"/>
  <c r="R3"/>
  <c r="P11"/>
  <c r="H11"/>
  <c r="Q11"/>
  <c r="L10"/>
  <c r="H10"/>
  <c r="Q10"/>
  <c r="L9"/>
  <c r="P9"/>
  <c r="H9"/>
  <c r="R9"/>
  <c r="L4" i="9"/>
  <c r="H7" i="10"/>
  <c r="L7"/>
  <c r="Q7"/>
  <c r="H14" i="9"/>
  <c r="L14"/>
  <c r="P14"/>
  <c r="Q14"/>
  <c r="H10"/>
  <c r="L10"/>
  <c r="Q10"/>
  <c r="H9"/>
  <c r="Q9"/>
  <c r="L9"/>
  <c r="P9"/>
  <c r="H19"/>
  <c r="Q19"/>
  <c r="L19"/>
  <c r="P19"/>
  <c r="H15"/>
  <c r="Q15"/>
  <c r="L15"/>
  <c r="P15"/>
  <c r="H12"/>
  <c r="Q12"/>
  <c r="L12"/>
  <c r="P12"/>
  <c r="H17"/>
  <c r="Q17"/>
  <c r="L17"/>
  <c r="P17"/>
  <c r="H16"/>
  <c r="Q16"/>
  <c r="L16"/>
  <c r="P16"/>
  <c r="H7"/>
  <c r="Q7"/>
  <c r="L7"/>
  <c r="P7"/>
  <c r="L21" i="4"/>
  <c r="L27"/>
  <c r="P27"/>
  <c r="L23"/>
  <c r="L25"/>
  <c r="L17"/>
  <c r="L31"/>
  <c r="H4" i="3"/>
  <c r="L4"/>
  <c r="P4"/>
  <c r="Q4"/>
  <c r="L45"/>
  <c r="L47"/>
  <c r="L3"/>
  <c r="L6"/>
  <c r="H64"/>
  <c r="Q64"/>
  <c r="L64"/>
  <c r="P64"/>
  <c r="H57"/>
  <c r="Q57"/>
  <c r="L57"/>
  <c r="P57"/>
  <c r="H47"/>
  <c r="Q47"/>
  <c r="H61"/>
  <c r="Q61"/>
  <c r="L61"/>
  <c r="H55"/>
  <c r="Q55"/>
  <c r="L55"/>
  <c r="H46"/>
  <c r="Q46"/>
  <c r="L46"/>
  <c r="H50"/>
  <c r="Q50"/>
  <c r="L50"/>
  <c r="H58"/>
  <c r="Q58"/>
  <c r="L58"/>
  <c r="H56"/>
  <c r="Q56"/>
  <c r="L56"/>
  <c r="P56"/>
  <c r="H62"/>
  <c r="Q62"/>
  <c r="L62"/>
  <c r="H60"/>
  <c r="Q60"/>
  <c r="L60"/>
  <c r="H48"/>
  <c r="Q48"/>
  <c r="L48"/>
  <c r="H44"/>
  <c r="Q44"/>
  <c r="L44"/>
  <c r="H43"/>
  <c r="Q43"/>
  <c r="L43"/>
  <c r="H45"/>
  <c r="Q45"/>
  <c r="H49"/>
  <c r="Q49"/>
  <c r="L49"/>
  <c r="L17" i="5"/>
  <c r="P17"/>
  <c r="H17"/>
  <c r="H28" i="4"/>
  <c r="L28"/>
  <c r="Q28"/>
  <c r="H31"/>
  <c r="Q31"/>
  <c r="P31"/>
  <c r="H25"/>
  <c r="Q25"/>
  <c r="P25"/>
  <c r="H22"/>
  <c r="L22"/>
  <c r="Q22"/>
  <c r="H21"/>
  <c r="Q21"/>
  <c r="P21"/>
  <c r="H27"/>
  <c r="Q27"/>
  <c r="H23"/>
  <c r="Q23"/>
  <c r="P23"/>
  <c r="H24"/>
  <c r="L24"/>
  <c r="Q24"/>
  <c r="L15" i="5"/>
  <c r="P15"/>
  <c r="H15"/>
  <c r="H13" i="4"/>
  <c r="L13"/>
  <c r="Q13"/>
  <c r="H12"/>
  <c r="L12"/>
  <c r="P12"/>
  <c r="Q12"/>
  <c r="H16"/>
  <c r="Q16"/>
  <c r="L16"/>
  <c r="P16"/>
  <c r="H11"/>
  <c r="Q11"/>
  <c r="L11"/>
  <c r="P11"/>
  <c r="H15"/>
  <c r="L15"/>
  <c r="Q15"/>
  <c r="H14"/>
  <c r="L14"/>
  <c r="Q14"/>
  <c r="H32" i="3"/>
  <c r="Q32"/>
  <c r="L32"/>
  <c r="H37"/>
  <c r="Q37"/>
  <c r="L37"/>
  <c r="H33"/>
  <c r="Q33"/>
  <c r="L33"/>
  <c r="H36"/>
  <c r="Q36"/>
  <c r="L36"/>
  <c r="H34"/>
  <c r="Q34"/>
  <c r="L34"/>
  <c r="H35"/>
  <c r="Q35"/>
  <c r="L35"/>
  <c r="P35"/>
  <c r="L7" i="5"/>
  <c r="P7"/>
  <c r="H7"/>
  <c r="L9"/>
  <c r="H9"/>
  <c r="Q9"/>
  <c r="L8"/>
  <c r="P8"/>
  <c r="H8"/>
  <c r="R8"/>
  <c r="L6"/>
  <c r="H6"/>
  <c r="Q6"/>
  <c r="L4"/>
  <c r="P4"/>
  <c r="H4"/>
  <c r="R4"/>
  <c r="L3"/>
  <c r="P3"/>
  <c r="H3"/>
  <c r="R3"/>
  <c r="L23"/>
  <c r="P23"/>
  <c r="H23"/>
  <c r="R23"/>
  <c r="L18"/>
  <c r="P18"/>
  <c r="H18"/>
  <c r="R18"/>
  <c r="L21"/>
  <c r="P21"/>
  <c r="H21"/>
  <c r="R21"/>
  <c r="L19"/>
  <c r="P19"/>
  <c r="H19"/>
  <c r="H7" i="4"/>
  <c r="Q7"/>
  <c r="L7"/>
  <c r="P7"/>
  <c r="H9"/>
  <c r="Q9"/>
  <c r="L9"/>
  <c r="P9"/>
  <c r="H8"/>
  <c r="Q8"/>
  <c r="L8"/>
  <c r="P8"/>
  <c r="H24" i="3"/>
  <c r="Q24"/>
  <c r="L24"/>
  <c r="H20"/>
  <c r="Q20"/>
  <c r="L20"/>
  <c r="H25"/>
  <c r="Q25"/>
  <c r="L25"/>
  <c r="H26"/>
  <c r="Q26"/>
  <c r="L26"/>
  <c r="H27"/>
  <c r="Q27"/>
  <c r="L27"/>
  <c r="H12"/>
  <c r="Q12"/>
  <c r="L12"/>
  <c r="H13"/>
  <c r="Q13"/>
  <c r="L13"/>
  <c r="P17" i="4"/>
  <c r="H17"/>
  <c r="L5"/>
  <c r="P5"/>
  <c r="H5"/>
  <c r="L3"/>
  <c r="P3"/>
  <c r="H3"/>
  <c r="H20"/>
  <c r="L20"/>
  <c r="Q20"/>
  <c r="H18"/>
  <c r="Q18"/>
  <c r="L18"/>
  <c r="P18"/>
  <c r="H29"/>
  <c r="L29"/>
  <c r="Q29"/>
  <c r="L41" i="3"/>
  <c r="P41"/>
  <c r="H41"/>
  <c r="Q41"/>
  <c r="L40"/>
  <c r="H40"/>
  <c r="Q40"/>
  <c r="L51"/>
  <c r="H51"/>
  <c r="Q51"/>
  <c r="L23"/>
  <c r="H23"/>
  <c r="Q23"/>
  <c r="L30"/>
  <c r="H30"/>
  <c r="Q30"/>
  <c r="L11"/>
  <c r="H11"/>
  <c r="Q11"/>
  <c r="L39"/>
  <c r="P39"/>
  <c r="H39"/>
  <c r="Q39"/>
  <c r="L38"/>
  <c r="H38"/>
  <c r="Q38"/>
  <c r="L52"/>
  <c r="H52"/>
  <c r="Q52"/>
  <c r="L31"/>
  <c r="P31"/>
  <c r="H31"/>
  <c r="Q31"/>
  <c r="L19"/>
  <c r="H19"/>
  <c r="Q19"/>
  <c r="L53"/>
  <c r="P53"/>
  <c r="H53"/>
  <c r="Q53"/>
  <c r="L6" i="11"/>
  <c r="P6"/>
  <c r="L7"/>
  <c r="P7"/>
  <c r="L8"/>
  <c r="P8"/>
  <c r="L4"/>
  <c r="L10"/>
  <c r="P10"/>
  <c r="L19"/>
  <c r="L22"/>
  <c r="L21"/>
  <c r="L25"/>
  <c r="L24"/>
  <c r="L28"/>
  <c r="L27"/>
  <c r="L12"/>
  <c r="P12"/>
  <c r="L7" i="19"/>
  <c r="L8" i="12"/>
  <c r="L9"/>
  <c r="L4"/>
  <c r="P4"/>
  <c r="P6"/>
  <c r="H6"/>
  <c r="Q6"/>
  <c r="L3" i="9"/>
  <c r="P3"/>
  <c r="H3"/>
  <c r="Q3"/>
  <c r="L5"/>
  <c r="P5"/>
  <c r="H5"/>
  <c r="Q5"/>
  <c r="H4" i="10"/>
  <c r="Q4"/>
  <c r="L4"/>
  <c r="H22" i="3"/>
  <c r="Q22"/>
  <c r="L22"/>
  <c r="H4" i="12"/>
  <c r="Q4"/>
  <c r="L19" i="10"/>
  <c r="P19"/>
  <c r="H19"/>
  <c r="Q19"/>
  <c r="L7" i="3"/>
  <c r="H7"/>
  <c r="Q7"/>
  <c r="H7" i="13"/>
  <c r="L7"/>
  <c r="P7"/>
  <c r="H15" i="21"/>
  <c r="Q15"/>
  <c r="L15"/>
  <c r="P15"/>
  <c r="L9"/>
  <c r="P9"/>
  <c r="H9"/>
  <c r="L7"/>
  <c r="H7"/>
  <c r="Q7"/>
  <c r="L6"/>
  <c r="P6"/>
  <c r="H6"/>
  <c r="L4"/>
  <c r="H4"/>
  <c r="Q4"/>
  <c r="H13" i="19"/>
  <c r="L13"/>
  <c r="H19"/>
  <c r="L19"/>
  <c r="L10"/>
  <c r="P10"/>
  <c r="H10"/>
  <c r="L6"/>
  <c r="H6"/>
  <c r="Q6"/>
  <c r="L4"/>
  <c r="P4"/>
  <c r="H4"/>
  <c r="H7"/>
  <c r="Q7"/>
  <c r="P9" i="12"/>
  <c r="H9"/>
  <c r="P8"/>
  <c r="H8"/>
  <c r="R8"/>
  <c r="H41" i="11"/>
  <c r="M41"/>
  <c r="H27"/>
  <c r="M27"/>
  <c r="H19"/>
  <c r="M19"/>
  <c r="H12"/>
  <c r="H24"/>
  <c r="M24"/>
  <c r="H10"/>
  <c r="H8"/>
  <c r="H6"/>
  <c r="H7"/>
  <c r="M5" i="18"/>
  <c r="Q5"/>
  <c r="H5"/>
  <c r="M4"/>
  <c r="H4"/>
  <c r="N4"/>
  <c r="R4"/>
  <c r="M3"/>
  <c r="Q3"/>
  <c r="H3"/>
  <c r="H4" i="17"/>
  <c r="L4"/>
  <c r="S4"/>
  <c r="Q4"/>
  <c r="L8" i="10"/>
  <c r="P8"/>
  <c r="H8"/>
  <c r="L7" i="16"/>
  <c r="P7"/>
  <c r="H7"/>
  <c r="L6"/>
  <c r="H6"/>
  <c r="Q6"/>
  <c r="L4"/>
  <c r="P4"/>
  <c r="H4"/>
  <c r="L15" i="10"/>
  <c r="P15"/>
  <c r="H15"/>
  <c r="H29" i="3"/>
  <c r="Q29"/>
  <c r="L29"/>
  <c r="M29"/>
  <c r="H10" i="5"/>
  <c r="Q10"/>
  <c r="L10"/>
  <c r="H17" i="10"/>
  <c r="Q17"/>
  <c r="L17"/>
  <c r="H4" i="9"/>
  <c r="Q4"/>
  <c r="L8" i="3"/>
  <c r="P8"/>
  <c r="L18"/>
  <c r="L16"/>
  <c r="H6"/>
  <c r="Q6"/>
  <c r="H3"/>
  <c r="Q3"/>
  <c r="H8"/>
  <c r="Q8"/>
  <c r="H18"/>
  <c r="Q18"/>
  <c r="H16"/>
  <c r="Q16"/>
  <c r="H4" i="11"/>
  <c r="M4"/>
  <c r="L21" i="10"/>
  <c r="P21"/>
  <c r="H21"/>
  <c r="H14"/>
  <c r="Q14"/>
  <c r="L14"/>
  <c r="P14"/>
  <c r="L5"/>
  <c r="P5"/>
  <c r="H5"/>
  <c r="L10"/>
  <c r="P10"/>
  <c r="L12"/>
  <c r="P12"/>
  <c r="H10"/>
  <c r="H12"/>
  <c r="H13" i="5"/>
  <c r="L13"/>
  <c r="P13"/>
  <c r="H12"/>
  <c r="L12"/>
  <c r="L10" i="3"/>
  <c r="H10"/>
  <c r="Q10"/>
  <c r="L5" i="13"/>
  <c r="H5"/>
  <c r="Q5"/>
  <c r="L8"/>
  <c r="P8"/>
  <c r="H8"/>
  <c r="Q8"/>
  <c r="L3"/>
  <c r="H3"/>
  <c r="Q3"/>
  <c r="H28" i="11"/>
  <c r="H21"/>
  <c r="H22"/>
  <c r="H25"/>
  <c r="L3" i="10"/>
  <c r="H3"/>
  <c r="Q3"/>
  <c r="L9"/>
  <c r="P9"/>
  <c r="H9"/>
  <c r="L17" i="3"/>
  <c r="H17"/>
  <c r="Q17"/>
  <c r="L15"/>
  <c r="H15"/>
  <c r="Q15"/>
  <c r="P9"/>
  <c r="H9"/>
  <c r="Q9"/>
  <c r="M16" i="19"/>
  <c r="R26"/>
  <c r="M8" i="24"/>
  <c r="S8"/>
  <c r="M4"/>
  <c r="S4"/>
  <c r="M15"/>
  <c r="S15"/>
  <c r="R9"/>
  <c r="R14"/>
  <c r="R5"/>
  <c r="R17"/>
  <c r="M13"/>
  <c r="M7"/>
  <c r="S7"/>
  <c r="R19"/>
  <c r="P8"/>
  <c r="R8"/>
  <c r="M9"/>
  <c r="Q9"/>
  <c r="P4"/>
  <c r="R4"/>
  <c r="M14"/>
  <c r="Q14"/>
  <c r="P15"/>
  <c r="R15"/>
  <c r="M5"/>
  <c r="Q5"/>
  <c r="R11"/>
  <c r="R18"/>
  <c r="M19"/>
  <c r="S19"/>
  <c r="P19"/>
  <c r="S13"/>
  <c r="P13"/>
  <c r="R13"/>
  <c r="M11"/>
  <c r="Q11"/>
  <c r="P7"/>
  <c r="R7"/>
  <c r="M18"/>
  <c r="Q18"/>
  <c r="M17"/>
  <c r="S17"/>
  <c r="P17"/>
  <c r="R8" i="19"/>
  <c r="R14"/>
  <c r="R17"/>
  <c r="R20"/>
  <c r="M26"/>
  <c r="S26"/>
  <c r="P26"/>
  <c r="S16"/>
  <c r="M17"/>
  <c r="Q17"/>
  <c r="P16"/>
  <c r="R16"/>
  <c r="M20"/>
  <c r="Q20"/>
  <c r="M11"/>
  <c r="S11"/>
  <c r="M8"/>
  <c r="Q8"/>
  <c r="P11"/>
  <c r="R11"/>
  <c r="M14"/>
  <c r="Q14"/>
  <c r="R9" i="12"/>
  <c r="M10" i="13"/>
  <c r="M16"/>
  <c r="S16"/>
  <c r="R14"/>
  <c r="S11"/>
  <c r="S13"/>
  <c r="P16"/>
  <c r="S10"/>
  <c r="M18"/>
  <c r="S18"/>
  <c r="R10"/>
  <c r="P10"/>
  <c r="R16"/>
  <c r="M14"/>
  <c r="S14"/>
  <c r="M11" i="16"/>
  <c r="P11"/>
  <c r="R11"/>
  <c r="R9"/>
  <c r="S11"/>
  <c r="M9"/>
  <c r="S9"/>
  <c r="R5" i="23"/>
  <c r="M7" i="10"/>
  <c r="S7"/>
  <c r="P7"/>
  <c r="R7"/>
  <c r="M5" i="23"/>
  <c r="Q5"/>
  <c r="S5"/>
  <c r="M13"/>
  <c r="S13"/>
  <c r="M10"/>
  <c r="P13"/>
  <c r="R13"/>
  <c r="M7"/>
  <c r="Q7"/>
  <c r="S10"/>
  <c r="P10"/>
  <c r="R10"/>
  <c r="R11"/>
  <c r="M3"/>
  <c r="Q3"/>
  <c r="M11"/>
  <c r="S11"/>
  <c r="M9"/>
  <c r="Q9"/>
  <c r="M10" i="9"/>
  <c r="M14"/>
  <c r="R4"/>
  <c r="M4"/>
  <c r="S4"/>
  <c r="P4"/>
  <c r="R14"/>
  <c r="S10"/>
  <c r="R15"/>
  <c r="R19"/>
  <c r="P10"/>
  <c r="M12"/>
  <c r="S12"/>
  <c r="S14"/>
  <c r="M19"/>
  <c r="S19"/>
  <c r="R9"/>
  <c r="R10"/>
  <c r="R7"/>
  <c r="M16"/>
  <c r="S16"/>
  <c r="R17"/>
  <c r="R12"/>
  <c r="M15"/>
  <c r="S15"/>
  <c r="M9"/>
  <c r="S9"/>
  <c r="M7"/>
  <c r="S7"/>
  <c r="R16"/>
  <c r="M17"/>
  <c r="S17"/>
  <c r="R7" i="5"/>
  <c r="R15"/>
  <c r="R17"/>
  <c r="M28" i="4"/>
  <c r="S28"/>
  <c r="R28"/>
  <c r="P28"/>
  <c r="R21"/>
  <c r="R22"/>
  <c r="M31"/>
  <c r="S31"/>
  <c r="M4" i="3"/>
  <c r="S4"/>
  <c r="R4"/>
  <c r="P18"/>
  <c r="P38"/>
  <c r="P34"/>
  <c r="P32"/>
  <c r="P46"/>
  <c r="P7"/>
  <c r="P22"/>
  <c r="P16"/>
  <c r="P30"/>
  <c r="P33"/>
  <c r="P48"/>
  <c r="P50"/>
  <c r="P61"/>
  <c r="P3"/>
  <c r="P13"/>
  <c r="P12"/>
  <c r="P25"/>
  <c r="P20"/>
  <c r="M24"/>
  <c r="M62"/>
  <c r="S62"/>
  <c r="M58"/>
  <c r="R6"/>
  <c r="M47"/>
  <c r="S47"/>
  <c r="R45"/>
  <c r="M6"/>
  <c r="S6"/>
  <c r="M45"/>
  <c r="S45"/>
  <c r="P45"/>
  <c r="P47"/>
  <c r="R47"/>
  <c r="P6"/>
  <c r="M27"/>
  <c r="M26"/>
  <c r="S26"/>
  <c r="M43"/>
  <c r="M44"/>
  <c r="S44"/>
  <c r="M60"/>
  <c r="M49"/>
  <c r="S49"/>
  <c r="M15"/>
  <c r="S15"/>
  <c r="M17"/>
  <c r="S17"/>
  <c r="M10"/>
  <c r="S10"/>
  <c r="M19"/>
  <c r="M52"/>
  <c r="M11"/>
  <c r="M23"/>
  <c r="S23"/>
  <c r="M51"/>
  <c r="M40"/>
  <c r="S40"/>
  <c r="M36"/>
  <c r="S36"/>
  <c r="M37"/>
  <c r="S37"/>
  <c r="M46"/>
  <c r="S46"/>
  <c r="M55"/>
  <c r="S55"/>
  <c r="M64"/>
  <c r="S64"/>
  <c r="M57"/>
  <c r="S57"/>
  <c r="M56"/>
  <c r="S56"/>
  <c r="M48"/>
  <c r="S48"/>
  <c r="M41"/>
  <c r="M30"/>
  <c r="M38"/>
  <c r="M35"/>
  <c r="M22"/>
  <c r="M16"/>
  <c r="M12"/>
  <c r="S12"/>
  <c r="M8"/>
  <c r="M9"/>
  <c r="M61"/>
  <c r="S61"/>
  <c r="M50"/>
  <c r="S50"/>
  <c r="M53"/>
  <c r="M39"/>
  <c r="M31"/>
  <c r="M34"/>
  <c r="S34"/>
  <c r="M33"/>
  <c r="S33"/>
  <c r="M32"/>
  <c r="M25"/>
  <c r="M20"/>
  <c r="M18"/>
  <c r="M13"/>
  <c r="S13"/>
  <c r="M7"/>
  <c r="M3"/>
  <c r="R64"/>
  <c r="R48"/>
  <c r="R57"/>
  <c r="P49"/>
  <c r="P60"/>
  <c r="S43"/>
  <c r="P43"/>
  <c r="R60"/>
  <c r="P55"/>
  <c r="R43"/>
  <c r="R32"/>
  <c r="R49"/>
  <c r="R56"/>
  <c r="S58"/>
  <c r="R46"/>
  <c r="R55"/>
  <c r="S60"/>
  <c r="S27"/>
  <c r="R44"/>
  <c r="P44"/>
  <c r="R62"/>
  <c r="P62"/>
  <c r="R58"/>
  <c r="P58"/>
  <c r="R50"/>
  <c r="R61"/>
  <c r="M17" i="5"/>
  <c r="Q17"/>
  <c r="M22" i="4"/>
  <c r="S22"/>
  <c r="M25"/>
  <c r="S25"/>
  <c r="R31"/>
  <c r="M21"/>
  <c r="S21"/>
  <c r="P22"/>
  <c r="R25"/>
  <c r="M14"/>
  <c r="M27"/>
  <c r="S27"/>
  <c r="M24"/>
  <c r="S24"/>
  <c r="M23"/>
  <c r="S23"/>
  <c r="R27"/>
  <c r="P14"/>
  <c r="P24"/>
  <c r="R23"/>
  <c r="S14"/>
  <c r="M12"/>
  <c r="S12"/>
  <c r="R24"/>
  <c r="R14"/>
  <c r="M15"/>
  <c r="S15"/>
  <c r="M11"/>
  <c r="S11"/>
  <c r="R16"/>
  <c r="R12"/>
  <c r="M13"/>
  <c r="S13"/>
  <c r="R15"/>
  <c r="P15"/>
  <c r="R11"/>
  <c r="M16"/>
  <c r="S16"/>
  <c r="R13"/>
  <c r="P13"/>
  <c r="M15" i="5"/>
  <c r="Q15"/>
  <c r="R17" i="4"/>
  <c r="S32" i="3"/>
  <c r="R35"/>
  <c r="R34"/>
  <c r="S35"/>
  <c r="R36"/>
  <c r="P36"/>
  <c r="R33"/>
  <c r="R37"/>
  <c r="P37"/>
  <c r="S24"/>
  <c r="P27"/>
  <c r="M6" i="5"/>
  <c r="M9"/>
  <c r="S6"/>
  <c r="S9"/>
  <c r="M4"/>
  <c r="Q4"/>
  <c r="P6"/>
  <c r="R6"/>
  <c r="M8"/>
  <c r="Q8"/>
  <c r="P9"/>
  <c r="R9"/>
  <c r="M7"/>
  <c r="Q7"/>
  <c r="R12" i="3"/>
  <c r="R27"/>
  <c r="S25"/>
  <c r="R20"/>
  <c r="R24"/>
  <c r="P24"/>
  <c r="M3" i="5"/>
  <c r="Q3"/>
  <c r="R13" i="3"/>
  <c r="R26"/>
  <c r="P26"/>
  <c r="R25"/>
  <c r="S20"/>
  <c r="M23" i="5"/>
  <c r="Q23"/>
  <c r="M8" i="4"/>
  <c r="S8"/>
  <c r="M29"/>
  <c r="S29"/>
  <c r="M18" i="5"/>
  <c r="Q18"/>
  <c r="R8" i="4"/>
  <c r="R9"/>
  <c r="M7"/>
  <c r="S7"/>
  <c r="R19" i="5"/>
  <c r="M21"/>
  <c r="Q21"/>
  <c r="M9" i="4"/>
  <c r="S9"/>
  <c r="M19" i="5"/>
  <c r="Q19"/>
  <c r="R7" i="4"/>
  <c r="M17"/>
  <c r="Q17"/>
  <c r="M20"/>
  <c r="S20"/>
  <c r="R5"/>
  <c r="P29"/>
  <c r="R29"/>
  <c r="M5"/>
  <c r="Q5"/>
  <c r="S51" i="3"/>
  <c r="R53"/>
  <c r="R31"/>
  <c r="R38"/>
  <c r="R39"/>
  <c r="R30"/>
  <c r="R18" i="4"/>
  <c r="P20"/>
  <c r="S19" i="3"/>
  <c r="S52"/>
  <c r="S11"/>
  <c r="R41"/>
  <c r="M18" i="4"/>
  <c r="S18"/>
  <c r="R20"/>
  <c r="R3"/>
  <c r="M3"/>
  <c r="Q3"/>
  <c r="P19" i="3"/>
  <c r="R19"/>
  <c r="P52"/>
  <c r="R52"/>
  <c r="P11"/>
  <c r="R11"/>
  <c r="P23"/>
  <c r="R23"/>
  <c r="P51"/>
  <c r="R51"/>
  <c r="P40"/>
  <c r="R40"/>
  <c r="M4" i="17"/>
  <c r="S3" i="18"/>
  <c r="S5"/>
  <c r="M7" i="19"/>
  <c r="P5" i="13"/>
  <c r="R7"/>
  <c r="M7"/>
  <c r="Q7"/>
  <c r="M10" i="11"/>
  <c r="R7"/>
  <c r="R8"/>
  <c r="M6"/>
  <c r="M12"/>
  <c r="R19" i="19"/>
  <c r="R13"/>
  <c r="M6"/>
  <c r="S6"/>
  <c r="Q13"/>
  <c r="M13"/>
  <c r="M15" i="21"/>
  <c r="S15"/>
  <c r="R9"/>
  <c r="M19" i="19"/>
  <c r="R10"/>
  <c r="P13"/>
  <c r="Q19"/>
  <c r="P19"/>
  <c r="R4"/>
  <c r="M4" i="12"/>
  <c r="S4"/>
  <c r="M9"/>
  <c r="M6"/>
  <c r="S6"/>
  <c r="R6"/>
  <c r="R6" i="11"/>
  <c r="P4" i="17"/>
  <c r="R4"/>
  <c r="R7" i="16"/>
  <c r="R4"/>
  <c r="M4" i="10"/>
  <c r="S4"/>
  <c r="R3" i="9"/>
  <c r="M3"/>
  <c r="S3"/>
  <c r="R5"/>
  <c r="M5"/>
  <c r="S5"/>
  <c r="M19" i="10"/>
  <c r="S19"/>
  <c r="R19"/>
  <c r="P4"/>
  <c r="R10"/>
  <c r="R4"/>
  <c r="R12"/>
  <c r="Q10"/>
  <c r="P10" i="5"/>
  <c r="Q12"/>
  <c r="M10"/>
  <c r="P12"/>
  <c r="R10"/>
  <c r="R13"/>
  <c r="Q13"/>
  <c r="R9" i="10"/>
  <c r="Q12"/>
  <c r="R15"/>
  <c r="R5"/>
  <c r="M12"/>
  <c r="R22" i="3"/>
  <c r="R18"/>
  <c r="R8"/>
  <c r="R4" i="12"/>
  <c r="R7" i="3"/>
  <c r="S29"/>
  <c r="M10" i="10"/>
  <c r="R15" i="21"/>
  <c r="R8" i="10"/>
  <c r="R6" i="21"/>
  <c r="M4"/>
  <c r="S4"/>
  <c r="M7"/>
  <c r="S7"/>
  <c r="P4"/>
  <c r="R4"/>
  <c r="M6"/>
  <c r="Q6"/>
  <c r="P7"/>
  <c r="R7"/>
  <c r="M9"/>
  <c r="Q9"/>
  <c r="S7" i="19"/>
  <c r="R16" i="3"/>
  <c r="R3"/>
  <c r="P29"/>
  <c r="P7" i="19"/>
  <c r="R7"/>
  <c r="M4"/>
  <c r="Q4"/>
  <c r="P6"/>
  <c r="R6"/>
  <c r="M10"/>
  <c r="Q10"/>
  <c r="Q9" i="12"/>
  <c r="M8"/>
  <c r="Q8"/>
  <c r="Q12" i="11"/>
  <c r="Q10"/>
  <c r="S10"/>
  <c r="Q4"/>
  <c r="S4"/>
  <c r="Q7"/>
  <c r="M7"/>
  <c r="R10"/>
  <c r="R12"/>
  <c r="Q6"/>
  <c r="Q8"/>
  <c r="M8"/>
  <c r="T4" i="18"/>
  <c r="N3"/>
  <c r="R3"/>
  <c r="Q4"/>
  <c r="S4"/>
  <c r="N5"/>
  <c r="R5"/>
  <c r="M8" i="10"/>
  <c r="Q8"/>
  <c r="M6" i="16"/>
  <c r="S6"/>
  <c r="M4"/>
  <c r="Q4"/>
  <c r="P6"/>
  <c r="R6"/>
  <c r="M7"/>
  <c r="Q7"/>
  <c r="M14" i="10"/>
  <c r="S14"/>
  <c r="R21"/>
  <c r="M15"/>
  <c r="Q15"/>
  <c r="M17"/>
  <c r="S17"/>
  <c r="R14"/>
  <c r="R17"/>
  <c r="P17"/>
  <c r="R29" i="3"/>
  <c r="M12" i="5"/>
  <c r="M13"/>
  <c r="R9" i="3"/>
  <c r="R12" i="5"/>
  <c r="M3" i="13"/>
  <c r="S3"/>
  <c r="M25" i="11"/>
  <c r="M22"/>
  <c r="R10" i="3"/>
  <c r="P10"/>
  <c r="R5" i="13"/>
  <c r="R4" i="11"/>
  <c r="P4"/>
  <c r="M21" i="10"/>
  <c r="Q21"/>
  <c r="M5"/>
  <c r="Q5"/>
  <c r="R8" i="13"/>
  <c r="P3"/>
  <c r="R3"/>
  <c r="M8"/>
  <c r="M5"/>
  <c r="M21" i="11"/>
  <c r="M28"/>
  <c r="M3" i="10"/>
  <c r="S3"/>
  <c r="M9"/>
  <c r="Q9"/>
  <c r="P3"/>
  <c r="R3"/>
  <c r="P15" i="3"/>
  <c r="R15"/>
  <c r="P17"/>
  <c r="R17"/>
  <c r="S5" i="24"/>
  <c r="S14"/>
  <c r="S9"/>
  <c r="S18"/>
  <c r="S11"/>
  <c r="S20" i="19"/>
  <c r="S17"/>
  <c r="S14"/>
  <c r="S8"/>
  <c r="S3" i="23"/>
  <c r="S7"/>
  <c r="S9"/>
  <c r="S17" i="5"/>
  <c r="S15"/>
  <c r="S21"/>
  <c r="S7"/>
  <c r="S8"/>
  <c r="S4"/>
  <c r="S3"/>
  <c r="S23"/>
  <c r="S18"/>
  <c r="S19"/>
  <c r="S17" i="4"/>
  <c r="S5"/>
  <c r="S53" i="3"/>
  <c r="S3" i="4"/>
  <c r="S41" i="3"/>
  <c r="S30"/>
  <c r="S39"/>
  <c r="S38"/>
  <c r="S31"/>
  <c r="S19" i="19"/>
  <c r="S7" i="13"/>
  <c r="S6" i="11"/>
  <c r="S12"/>
  <c r="S13" i="19"/>
  <c r="S9" i="12"/>
  <c r="S10" i="10"/>
  <c r="S12" i="5"/>
  <c r="S13"/>
  <c r="S10"/>
  <c r="S12" i="10"/>
  <c r="S7" i="3"/>
  <c r="S22"/>
  <c r="S9" i="21"/>
  <c r="S6"/>
  <c r="S10" i="19"/>
  <c r="S4"/>
  <c r="S8" i="12"/>
  <c r="S7" i="11"/>
  <c r="S8"/>
  <c r="T5" i="18"/>
  <c r="T3"/>
  <c r="S8" i="10"/>
  <c r="S7" i="16"/>
  <c r="S4"/>
  <c r="S15" i="10"/>
  <c r="S18" i="3"/>
  <c r="S8"/>
  <c r="S3"/>
  <c r="S16"/>
  <c r="S21" i="10"/>
  <c r="S5"/>
  <c r="S5" i="13"/>
  <c r="S8"/>
  <c r="S9" i="10"/>
  <c r="S9" i="3"/>
</calcChain>
</file>

<file path=xl/sharedStrings.xml><?xml version="1.0" encoding="utf-8"?>
<sst xmlns="http://schemas.openxmlformats.org/spreadsheetml/2006/main" count="1406" uniqueCount="280">
  <si>
    <t>Жим 1</t>
  </si>
  <si>
    <t>Жим 2</t>
  </si>
  <si>
    <t>Жим 3</t>
  </si>
  <si>
    <t>Лучший</t>
  </si>
  <si>
    <t>Ф.И.О.</t>
  </si>
  <si>
    <t>Возр. Категория</t>
  </si>
  <si>
    <t>Весовая категория (свой вес)</t>
  </si>
  <si>
    <t>№</t>
  </si>
  <si>
    <t>Высота стоек</t>
  </si>
  <si>
    <t>Каморина Юлия</t>
  </si>
  <si>
    <t>Дивизион</t>
  </si>
  <si>
    <t>открытая</t>
  </si>
  <si>
    <t>Жим количество (разы)</t>
  </si>
  <si>
    <t>Сумма баллов (итог)</t>
  </si>
  <si>
    <t>Вес многоповтора</t>
  </si>
  <si>
    <t>Wilks Абсолютка</t>
  </si>
  <si>
    <t>ВИЛКС</t>
  </si>
  <si>
    <t>абсолют по 1 ЖИМУ</t>
  </si>
  <si>
    <t>абсолют 2 упр</t>
  </si>
  <si>
    <t>КАТЕГОРИЯ</t>
  </si>
  <si>
    <t>Общая абсолютка</t>
  </si>
  <si>
    <t>Крючкова Екатерина</t>
  </si>
  <si>
    <t>Дударева Екатерина</t>
  </si>
  <si>
    <t>Чуракова Юлия</t>
  </si>
  <si>
    <t xml:space="preserve">Казнакова Ирина </t>
  </si>
  <si>
    <t xml:space="preserve">Клюкина Наталья </t>
  </si>
  <si>
    <t>Сухов Кирилл</t>
  </si>
  <si>
    <t>Щеколдин Игорь</t>
  </si>
  <si>
    <t>Рогалев Александр</t>
  </si>
  <si>
    <t>Свой вес</t>
  </si>
  <si>
    <t>юниоры (1/2)</t>
  </si>
  <si>
    <t>юноши (1/2)</t>
  </si>
  <si>
    <t>М3</t>
  </si>
  <si>
    <t>М4</t>
  </si>
  <si>
    <t>Базюкин Михаил</t>
  </si>
  <si>
    <t>Мазуркевич Михаил</t>
  </si>
  <si>
    <t>М1</t>
  </si>
  <si>
    <t>Хамилов Александр</t>
  </si>
  <si>
    <t>Мурашова Наталия</t>
  </si>
  <si>
    <t>Якушев Григорий</t>
  </si>
  <si>
    <t>Корсуков Максим</t>
  </si>
  <si>
    <t>Ушаков Сергей</t>
  </si>
  <si>
    <t>Рябчиков Сергей</t>
  </si>
  <si>
    <t>Константинов Константин</t>
  </si>
  <si>
    <t>Горячев Андрей</t>
  </si>
  <si>
    <t>Именьев Андрей</t>
  </si>
  <si>
    <t>Емелин Александр</t>
  </si>
  <si>
    <t>Батяев Евгений</t>
  </si>
  <si>
    <t>Ильичев Алексей</t>
  </si>
  <si>
    <t>Айбабин Александр</t>
  </si>
  <si>
    <t>Насонов Павел</t>
  </si>
  <si>
    <t>Смирнов Евгений</t>
  </si>
  <si>
    <t>Соловьева Ксения</t>
  </si>
  <si>
    <t>Смирнова Полина</t>
  </si>
  <si>
    <t>девушки (1/2)</t>
  </si>
  <si>
    <t>Мурашева Юлия</t>
  </si>
  <si>
    <t>открытая (1/2)</t>
  </si>
  <si>
    <t>Юганова Наиля</t>
  </si>
  <si>
    <t>М2</t>
  </si>
  <si>
    <t>Гончаров Сергей</t>
  </si>
  <si>
    <t>Подобин Сергей</t>
  </si>
  <si>
    <t>Бакеев Адиль</t>
  </si>
  <si>
    <t>Сурков Сергей</t>
  </si>
  <si>
    <t>Рыбалченко Игорь</t>
  </si>
  <si>
    <t>Гусев Роман</t>
  </si>
  <si>
    <t xml:space="preserve">открытая </t>
  </si>
  <si>
    <t>Исаева Ирина</t>
  </si>
  <si>
    <t>Соболева Алина</t>
  </si>
  <si>
    <t>Третьякова Екатерина</t>
  </si>
  <si>
    <t>Любанова Анна</t>
  </si>
  <si>
    <t>Рямаева Людмила</t>
  </si>
  <si>
    <t>Пухова Анна</t>
  </si>
  <si>
    <t>Уколкина Светлана</t>
  </si>
  <si>
    <t>Звания</t>
  </si>
  <si>
    <t xml:space="preserve">девушки </t>
  </si>
  <si>
    <t>Гусарова Екатерина</t>
  </si>
  <si>
    <t>Соколова Светлана</t>
  </si>
  <si>
    <t>Тарабрин Данил</t>
  </si>
  <si>
    <t>Петросян Гор</t>
  </si>
  <si>
    <t xml:space="preserve">юниоры </t>
  </si>
  <si>
    <t>Рунов Сергей</t>
  </si>
  <si>
    <t>Хорхордин Игорь</t>
  </si>
  <si>
    <t>Треничев Алексей</t>
  </si>
  <si>
    <t>Матевосян Давид</t>
  </si>
  <si>
    <t>Петров Евгений</t>
  </si>
  <si>
    <t>Сурков Дмитрий</t>
  </si>
  <si>
    <t>Трудов Иван</t>
  </si>
  <si>
    <t>Егоров Алексей</t>
  </si>
  <si>
    <t>Елшанкин Денис</t>
  </si>
  <si>
    <t>Воробьев Михаил</t>
  </si>
  <si>
    <t>Смирнов Александр</t>
  </si>
  <si>
    <t>Марченко Алексей</t>
  </si>
  <si>
    <t>Кленин Игорь</t>
  </si>
  <si>
    <t>Хорев Роман </t>
  </si>
  <si>
    <t>Мельков Владислав</t>
  </si>
  <si>
    <t>Журавлев Андрей</t>
  </si>
  <si>
    <t>Дианов Дмитрий</t>
  </si>
  <si>
    <t>Рогалёв Игорь</t>
  </si>
  <si>
    <t>Гусев Сергей</t>
  </si>
  <si>
    <t>Ермолаев Вячеслав</t>
  </si>
  <si>
    <t>Орлов Василий</t>
  </si>
  <si>
    <t>Кислов Павел</t>
  </si>
  <si>
    <t>Корытко Сергей</t>
  </si>
  <si>
    <t>Поспелов Владимир</t>
  </si>
  <si>
    <t>Черных Юлия</t>
  </si>
  <si>
    <t>Каспер Лела</t>
  </si>
  <si>
    <t>Денисов Серафим</t>
  </si>
  <si>
    <t>Терёшкин Дмитрий</t>
  </si>
  <si>
    <t>Кочнев Денис</t>
  </si>
  <si>
    <t>Денисов Сергей</t>
  </si>
  <si>
    <t>Соловьёв Иван</t>
  </si>
  <si>
    <t>Фотин Александр</t>
  </si>
  <si>
    <t>Дагаев Роман</t>
  </si>
  <si>
    <t>Иванов Николай</t>
  </si>
  <si>
    <t>Капитонов Юрий</t>
  </si>
  <si>
    <t>Малов Сергей</t>
  </si>
  <si>
    <t>Филин Михаил</t>
  </si>
  <si>
    <t xml:space="preserve">Бит-Юхан Александр </t>
  </si>
  <si>
    <t>Залуцкая Светлана</t>
  </si>
  <si>
    <t>Бреславская Дарья</t>
  </si>
  <si>
    <t>юниоры</t>
  </si>
  <si>
    <t>Денев Данила</t>
  </si>
  <si>
    <t xml:space="preserve">Потехин Кирилл </t>
  </si>
  <si>
    <t>Тимошкин Владимир</t>
  </si>
  <si>
    <t>RAW+Soft</t>
  </si>
  <si>
    <t xml:space="preserve"> Богатырский жим    </t>
  </si>
  <si>
    <t>Лобанов Сергей</t>
  </si>
  <si>
    <t>Коротша Александр</t>
  </si>
  <si>
    <t>Богат многоповт</t>
  </si>
  <si>
    <t>Маевский Антон</t>
  </si>
  <si>
    <t>Ксенофонтов Роман</t>
  </si>
  <si>
    <t>Суставов Юрий</t>
  </si>
  <si>
    <t>Виноградов Александр</t>
  </si>
  <si>
    <t>Бобина Татьяна</t>
  </si>
  <si>
    <t>Емельянова Алеся</t>
  </si>
  <si>
    <t>Коновалов Алексей</t>
  </si>
  <si>
    <t>Радченко Игорь</t>
  </si>
  <si>
    <t>Селезнев Виталий</t>
  </si>
  <si>
    <t>Залуцкий Роман</t>
  </si>
  <si>
    <t>Гавырин Глеб</t>
  </si>
  <si>
    <t>Колыданов Михаил</t>
  </si>
  <si>
    <t>Раков Сергей</t>
  </si>
  <si>
    <t>Василенко Дмитрий</t>
  </si>
  <si>
    <t>Шинкарев Сергей</t>
  </si>
  <si>
    <t>Юшин Павел</t>
  </si>
  <si>
    <t>Яковлев Юрий</t>
  </si>
  <si>
    <t>Змеенков Андрей</t>
  </si>
  <si>
    <t>Сирош Алексей</t>
  </si>
  <si>
    <t>Ураев Виталий</t>
  </si>
  <si>
    <t>Зорин Андрей</t>
  </si>
  <si>
    <t>Емельянов Николай</t>
  </si>
  <si>
    <t>Ахметова Елена</t>
  </si>
  <si>
    <t>Массовер Валерия</t>
  </si>
  <si>
    <t>Тремаскин Никита</t>
  </si>
  <si>
    <t>Краснов Илья</t>
  </si>
  <si>
    <t>Латышев Артем</t>
  </si>
  <si>
    <t>Махмудов Ариф</t>
  </si>
  <si>
    <t>Сувков Виктор</t>
  </si>
  <si>
    <t>Игнатов Андрей</t>
  </si>
  <si>
    <t>М3 (1/2)</t>
  </si>
  <si>
    <t xml:space="preserve">Чирков Андрей </t>
  </si>
  <si>
    <t>Яковлев Артем</t>
  </si>
  <si>
    <t>Ткачев  Дмитрий</t>
  </si>
  <si>
    <r>
      <t>Г</t>
    </r>
    <r>
      <rPr>
        <sz val="11"/>
        <color rgb="FFFF0000"/>
        <rFont val="Calibri"/>
        <family val="2"/>
        <charset val="204"/>
        <scheme val="minor"/>
      </rPr>
      <t>о</t>
    </r>
    <r>
      <rPr>
        <sz val="11"/>
        <color rgb="FF000000"/>
        <rFont val="Calibri"/>
        <family val="2"/>
        <charset val="204"/>
        <scheme val="minor"/>
      </rPr>
      <t>цына Светлана</t>
    </r>
  </si>
  <si>
    <t>Место</t>
  </si>
  <si>
    <t xml:space="preserve">до 50 </t>
  </si>
  <si>
    <t>до 60</t>
  </si>
  <si>
    <t xml:space="preserve">до 70 </t>
  </si>
  <si>
    <t xml:space="preserve">до 80 </t>
  </si>
  <si>
    <t>до 90</t>
  </si>
  <si>
    <t>до 100</t>
  </si>
  <si>
    <t>до 110</t>
  </si>
  <si>
    <t>до 120</t>
  </si>
  <si>
    <t>свыше 130</t>
  </si>
  <si>
    <t>Город</t>
  </si>
  <si>
    <t>Шатура</t>
  </si>
  <si>
    <t>Богородицк</t>
  </si>
  <si>
    <t>Пешехонье</t>
  </si>
  <si>
    <t>Рошаль</t>
  </si>
  <si>
    <t>Ярославль</t>
  </si>
  <si>
    <t>Жуковский</t>
  </si>
  <si>
    <t>Ростов</t>
  </si>
  <si>
    <t>Иваново</t>
  </si>
  <si>
    <t>Рязань</t>
  </si>
  <si>
    <t>Егорьевск</t>
  </si>
  <si>
    <t>Рыбинск</t>
  </si>
  <si>
    <t>Москва</t>
  </si>
  <si>
    <t>Раменское</t>
  </si>
  <si>
    <t>Команда</t>
  </si>
  <si>
    <t>Сильная воля</t>
  </si>
  <si>
    <t>Наковальня</t>
  </si>
  <si>
    <t>Железная семья</t>
  </si>
  <si>
    <t>Сборная Иваново</t>
  </si>
  <si>
    <t>Рязанская обл</t>
  </si>
  <si>
    <t>Щит и Меч</t>
  </si>
  <si>
    <t>Лично</t>
  </si>
  <si>
    <t>Тензор</t>
  </si>
  <si>
    <t>до 50</t>
  </si>
  <si>
    <t xml:space="preserve">до 60 </t>
  </si>
  <si>
    <t>до 70</t>
  </si>
  <si>
    <t>до 80</t>
  </si>
  <si>
    <t>до 130</t>
  </si>
  <si>
    <t xml:space="preserve">Трифонов Анатолий </t>
  </si>
  <si>
    <t xml:space="preserve">Рогалев Александр </t>
  </si>
  <si>
    <t>Хорев Роман</t>
  </si>
  <si>
    <t xml:space="preserve">Смирнов Александр </t>
  </si>
  <si>
    <t xml:space="preserve">Марченко Алексей </t>
  </si>
  <si>
    <t xml:space="preserve">Дианов Дмитрий </t>
  </si>
  <si>
    <t xml:space="preserve">Егоров Алексей </t>
  </si>
  <si>
    <t xml:space="preserve">М3 </t>
  </si>
  <si>
    <t>Пешехоньне</t>
  </si>
  <si>
    <t xml:space="preserve">Елшанкин Денис </t>
  </si>
  <si>
    <t>Октяборьский</t>
  </si>
  <si>
    <t xml:space="preserve">Дударева Екатерина </t>
  </si>
  <si>
    <t xml:space="preserve">Константинов Константин </t>
  </si>
  <si>
    <t>Дедовск</t>
  </si>
  <si>
    <t xml:space="preserve">Денисов Серафим </t>
  </si>
  <si>
    <t>юноши</t>
  </si>
  <si>
    <t xml:space="preserve">Сурков Сергей </t>
  </si>
  <si>
    <t>Новомосковск</t>
  </si>
  <si>
    <t>Собинка</t>
  </si>
  <si>
    <t>Лосино-Петровский</t>
  </si>
  <si>
    <t xml:space="preserve">Фотин Александр </t>
  </si>
  <si>
    <t>Трифонов Анатолий</t>
  </si>
  <si>
    <t>Ненартович Дмитрий</t>
  </si>
  <si>
    <t xml:space="preserve">Соловьёв Иван </t>
  </si>
  <si>
    <t xml:space="preserve">Денисов Сергей </t>
  </si>
  <si>
    <t>Категория</t>
  </si>
  <si>
    <t>Абсолютный зачет мужчины</t>
  </si>
  <si>
    <t>Абсолютный зачет женщины</t>
  </si>
  <si>
    <t>девушки</t>
  </si>
  <si>
    <t>Касимов</t>
  </si>
  <si>
    <t>Военный многоповторный жим</t>
  </si>
  <si>
    <t>ЖД Военный жим</t>
  </si>
  <si>
    <t>Жим СОФТ</t>
  </si>
  <si>
    <t>Армейский жим на максимум</t>
  </si>
  <si>
    <t>ЖД Армейский жим</t>
  </si>
  <si>
    <t>Армейский жим многоповтор</t>
  </si>
  <si>
    <t>до 105</t>
  </si>
  <si>
    <t>до 125</t>
  </si>
  <si>
    <t>Лог-лифт на максимум</t>
  </si>
  <si>
    <t xml:space="preserve">Коновалов Алексей </t>
  </si>
  <si>
    <t xml:space="preserve">Суставов Юрий </t>
  </si>
  <si>
    <t>Софт многоповтор</t>
  </si>
  <si>
    <t xml:space="preserve">до 130 </t>
  </si>
  <si>
    <t>Витебск</t>
  </si>
  <si>
    <t>ЖД софт однослой</t>
  </si>
  <si>
    <t>ЖД софт многослой</t>
  </si>
  <si>
    <t>софт на максимум однослой</t>
  </si>
  <si>
    <t>софт на максимум многослой</t>
  </si>
  <si>
    <t xml:space="preserve">Радченко Игорь </t>
  </si>
  <si>
    <t xml:space="preserve">до 110 </t>
  </si>
  <si>
    <t xml:space="preserve">до 120 </t>
  </si>
  <si>
    <t xml:space="preserve">до 90 </t>
  </si>
  <si>
    <t xml:space="preserve">до 100 </t>
  </si>
  <si>
    <t>Бронницы</t>
  </si>
  <si>
    <t>Korona Labs</t>
  </si>
  <si>
    <t>Сильная воля:</t>
  </si>
  <si>
    <t>Железная семья:</t>
  </si>
  <si>
    <t>Денев Даня</t>
  </si>
  <si>
    <t>Наковальня:</t>
  </si>
  <si>
    <t>Сборная Иваново:</t>
  </si>
  <si>
    <t>Тензор:</t>
  </si>
  <si>
    <t>Мурашова наталия</t>
  </si>
  <si>
    <r>
      <t>Г</t>
    </r>
    <r>
      <rPr>
        <sz val="11"/>
        <color theme="1"/>
        <rFont val="Calibri"/>
        <family val="2"/>
        <charset val="204"/>
        <scheme val="minor"/>
      </rPr>
      <t>о</t>
    </r>
    <r>
      <rPr>
        <sz val="11"/>
        <color rgb="FF000000"/>
        <rFont val="Calibri"/>
        <family val="2"/>
        <charset val="204"/>
        <scheme val="minor"/>
      </rPr>
      <t>цына Светлана</t>
    </r>
  </si>
  <si>
    <t>Елшанкин Дмитрий</t>
  </si>
  <si>
    <t>Рогалев Игорь</t>
  </si>
  <si>
    <t>Тарабрин Даниил</t>
  </si>
  <si>
    <t>Чирков Андрей</t>
  </si>
  <si>
    <t>Рязанская обл: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</si>
  <si>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</si>
  <si>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</si>
  <si>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</si>
  <si>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</si>
  <si>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</si>
  <si>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</si>
  <si>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</si>
  <si>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</si>
  <si>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 xml:space="preserve">Дударева  Екатерина </t>
  </si>
  <si>
    <t>5848.0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</si>
</sst>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6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/>
    <xf numFmtId="0" fontId="0" fillId="2" borderId="1" xfId="0" applyFill="1" applyBorder="1"/>
    <xf numFmtId="0" fontId="0" fillId="0" borderId="1" xfId="0" applyBorder="1"/>
    <xf numFmtId="0" fontId="0" fillId="3" borderId="0" xfId="0" applyFill="1"/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6" xfId="0" applyFont="1" applyBorder="1" applyAlignment="1"/>
    <xf numFmtId="0" fontId="11" fillId="0" borderId="7" xfId="0" applyFont="1" applyBorder="1" applyAlignment="1"/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0" fontId="0" fillId="0" borderId="1" xfId="0" applyFill="1" applyBorder="1"/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9"/>
  <sheetViews>
    <sheetView tabSelected="1" topLeftCell="A46" zoomScale="85" zoomScaleNormal="85" workbookViewId="0">
      <selection activeCell="J78" sqref="J78"/>
    </sheetView>
  </sheetViews>
  <sheetFormatPr defaultRowHeight="15"/>
  <cols>
    <col min="1" max="1" width="9.140625" customWidth="1"/>
    <col min="2" max="2" width="28.140625" customWidth="1"/>
    <col min="3" max="3" width="15.140625" style="1" customWidth="1"/>
    <col min="4" max="4" width="18.42578125" customWidth="1"/>
    <col min="5" max="5" width="13.5703125" customWidth="1"/>
    <col min="6" max="6" width="9.28515625" customWidth="1"/>
    <col min="7" max="7" width="15.85546875" customWidth="1"/>
    <col min="12" max="12" width="9.140625" customWidth="1"/>
    <col min="13" max="13" width="11.28515625" hidden="1" customWidth="1"/>
    <col min="16" max="16" width="9.140625" customWidth="1"/>
    <col min="17" max="17" width="9.140625" hidden="1" customWidth="1"/>
    <col min="18" max="18" width="13.42578125" hidden="1" customWidth="1"/>
    <col min="19" max="19" width="13.42578125" customWidth="1"/>
  </cols>
  <sheetData>
    <row r="1" spans="1:22" s="1" customFormat="1" ht="53.25" customHeight="1">
      <c r="A1" s="55" t="s">
        <v>164</v>
      </c>
      <c r="B1" s="3" t="s">
        <v>4</v>
      </c>
      <c r="C1" s="3" t="s">
        <v>174</v>
      </c>
      <c r="D1" s="3" t="s">
        <v>188</v>
      </c>
      <c r="E1" s="3" t="s">
        <v>227</v>
      </c>
      <c r="F1" s="4" t="s">
        <v>29</v>
      </c>
      <c r="G1" s="5" t="s">
        <v>5</v>
      </c>
      <c r="H1" s="3" t="s">
        <v>16</v>
      </c>
      <c r="I1" s="3" t="s">
        <v>0</v>
      </c>
      <c r="J1" s="3" t="s">
        <v>1</v>
      </c>
      <c r="K1" s="3" t="s">
        <v>2</v>
      </c>
      <c r="L1" s="66" t="s">
        <v>3</v>
      </c>
      <c r="M1" s="4" t="s">
        <v>17</v>
      </c>
      <c r="N1" s="4" t="s">
        <v>14</v>
      </c>
      <c r="O1" s="4" t="s">
        <v>12</v>
      </c>
      <c r="P1" s="65" t="s">
        <v>13</v>
      </c>
      <c r="Q1" s="4" t="s">
        <v>18</v>
      </c>
      <c r="R1" s="4" t="s">
        <v>15</v>
      </c>
      <c r="S1" s="4" t="s">
        <v>20</v>
      </c>
      <c r="T1" s="105"/>
      <c r="U1" s="105"/>
    </row>
    <row r="2" spans="1:22" ht="23.25">
      <c r="A2" s="112" t="s">
        <v>165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105"/>
      <c r="U2" s="105"/>
      <c r="V2" s="94"/>
    </row>
    <row r="3" spans="1:22" s="1" customFormat="1" ht="17.25" customHeight="1">
      <c r="A3" s="55">
        <v>1</v>
      </c>
      <c r="B3" s="8" t="s">
        <v>67</v>
      </c>
      <c r="C3" s="8" t="s">
        <v>175</v>
      </c>
      <c r="D3" s="2" t="s">
        <v>189</v>
      </c>
      <c r="E3" s="9">
        <v>50</v>
      </c>
      <c r="F3" s="10">
        <v>49.9</v>
      </c>
      <c r="G3" s="10" t="s">
        <v>56</v>
      </c>
      <c r="H3" s="11">
        <f>500/(594.31747775582-27.23842536447*$F3+0.82112226871*$F3^2-0.00930733913*$F3^3+0.00004731582*$F3^4-0.00000009054*$F3^5)</f>
        <v>1.2865869837999429</v>
      </c>
      <c r="I3" s="2">
        <v>40</v>
      </c>
      <c r="J3" s="2">
        <v>45</v>
      </c>
      <c r="K3" s="2">
        <v>0</v>
      </c>
      <c r="L3" s="17">
        <f>MAX(I3:K3)</f>
        <v>45</v>
      </c>
      <c r="M3" s="12">
        <f>L3*50*H3</f>
        <v>2894.8207135498715</v>
      </c>
      <c r="N3" s="2">
        <v>25</v>
      </c>
      <c r="O3" s="2">
        <v>29</v>
      </c>
      <c r="P3" s="16">
        <f>L3+O3</f>
        <v>74</v>
      </c>
      <c r="Q3" s="12">
        <f>IF(E3=50,O3*N3*H3*0.9,IF(E3=60,O3*N3*H3*1,IF(E3=70,O3*N3*H3*1.05,IF(E3=80,O3*N3*H3*1.1,IF(E3=90,O3*N3*H3*1.15,IF(E3=100,O3*N3*H3*1.2,IF(E3=110,O3*N3*H3*1.25,IF(E3=120,O3*N3*H3*1.3,IF(E3=130,O3*N3*H3*1.35,IF(E3=140,O3*N3*H3*1.4,IF(E3=150,O3*N3*H3*1.45,IF(E3=160,O3*N3*H3*1.5,IF(E3=170,O3*N3*H3*1.55,IF(E3=180,O3*N3*H3*1.6,IF(E3=190,O3*N3*H3*1.65,IF(E3=200,O3*N3*H3*1.7,IF(E3=210,O3*N3*H3*1.75)))))))))))))))))</f>
        <v>839.49800692946269</v>
      </c>
      <c r="R3" s="12">
        <f>H3*L3*50+H3*N3*O3</f>
        <v>3827.5962768048303</v>
      </c>
      <c r="S3" s="12">
        <f>M3+Q3</f>
        <v>3734.3187204793339</v>
      </c>
      <c r="T3" s="105">
        <v>12</v>
      </c>
      <c r="U3" s="105"/>
      <c r="V3" s="94"/>
    </row>
    <row r="4" spans="1:22" ht="17.25" customHeight="1">
      <c r="A4" s="55">
        <v>1</v>
      </c>
      <c r="B4" s="8" t="s">
        <v>55</v>
      </c>
      <c r="C4" s="8" t="s">
        <v>175</v>
      </c>
      <c r="D4" s="2" t="s">
        <v>189</v>
      </c>
      <c r="E4" s="2">
        <v>50</v>
      </c>
      <c r="F4" s="10">
        <v>44.5</v>
      </c>
      <c r="G4" s="10" t="s">
        <v>65</v>
      </c>
      <c r="H4" s="11">
        <f>500/(594.31747775582-27.23842536447*$F4+0.82112226871*$F4^2-0.00930733913*$F4^3+0.00004731582*$F4^4-0.00000009054*$F4^5)</f>
        <v>1.3974048490980757</v>
      </c>
      <c r="I4" s="2">
        <v>75</v>
      </c>
      <c r="J4" s="2">
        <v>0</v>
      </c>
      <c r="K4" s="2">
        <v>0</v>
      </c>
      <c r="L4" s="17">
        <f>MAX(I4:K4)</f>
        <v>75</v>
      </c>
      <c r="M4" s="12">
        <f>L4*50*H4</f>
        <v>5240.2681841177837</v>
      </c>
      <c r="N4" s="2">
        <v>50</v>
      </c>
      <c r="O4" s="2">
        <v>21</v>
      </c>
      <c r="P4" s="16">
        <f>L4+O4</f>
        <v>96</v>
      </c>
      <c r="Q4" s="12">
        <f>IF(E4=50,O4*N4*H4*0.9,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)</f>
        <v>1320.5475823976817</v>
      </c>
      <c r="R4" s="12">
        <f>H4*L4*50+H4*N4*O4*1</f>
        <v>6707.5432756707633</v>
      </c>
      <c r="S4" s="12">
        <f>M4+Q4</f>
        <v>6560.8157665154649</v>
      </c>
      <c r="T4" s="105">
        <v>12</v>
      </c>
      <c r="U4" s="105">
        <v>18</v>
      </c>
      <c r="V4" s="94"/>
    </row>
    <row r="5" spans="1:22" ht="23.25">
      <c r="A5" s="112" t="s">
        <v>166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05"/>
      <c r="U5" s="105"/>
      <c r="V5" s="94"/>
    </row>
    <row r="6" spans="1:22" s="1" customFormat="1" ht="17.25" customHeight="1">
      <c r="A6" s="55">
        <v>1</v>
      </c>
      <c r="B6" s="8" t="s">
        <v>66</v>
      </c>
      <c r="C6" s="8" t="s">
        <v>176</v>
      </c>
      <c r="D6" s="2" t="s">
        <v>195</v>
      </c>
      <c r="E6" s="9">
        <v>60</v>
      </c>
      <c r="F6" s="10">
        <v>59.9</v>
      </c>
      <c r="G6" s="23" t="s">
        <v>54</v>
      </c>
      <c r="H6" s="11">
        <f>500/(594.31747775582-27.23842536447*$F6+0.82112226871*$F6^2-0.00930733913*$F6^3+0.00004731582*$F6^4-0.00000009054*$F6^5)</f>
        <v>1.1163290013887979</v>
      </c>
      <c r="I6" s="2">
        <v>62.5</v>
      </c>
      <c r="J6" s="2">
        <v>67.5</v>
      </c>
      <c r="K6" s="2">
        <v>72.5</v>
      </c>
      <c r="L6" s="17">
        <f t="shared" ref="L6:L13" si="0">MAX(I6:K6)</f>
        <v>72.5</v>
      </c>
      <c r="M6" s="12">
        <f t="shared" ref="M6:M13" si="1">L6*50*H6</f>
        <v>4046.6926300343921</v>
      </c>
      <c r="N6" s="2">
        <v>60</v>
      </c>
      <c r="O6" s="2">
        <v>5</v>
      </c>
      <c r="P6" s="16">
        <f t="shared" ref="P6:P13" si="2">L6+O6</f>
        <v>77.5</v>
      </c>
      <c r="Q6" s="12">
        <f>IF(E6=50,O6*N6*H6*0.9,IF(E6=60,O6*N6*H6*1,IF(E6=70,O6*N6*H6*1.05,IF(E6=80,O6*N6*H6*1.1,IF(E6=90,O6*N6*H6*1.15,IF(E6=100,O6*N6*H6*1.2,IF(E6=110,O6*N6*H6*1.25,IF(E6=120,O6*N6*H6*1.3,IF(E6=130,O6*N6*H6*1.35,IF(E6=140,O6*N6*H6*1.4,IF(E6=150,O6*N6*H6*1.45,IF(E6=160,O6*N6*H6*1.5,IF(E6=170,O6*N6*H6*1.55,IF(E6=180,O6*N6*H6*1.6,IF(E6=190,O6*N6*H6*1.65,IF(E6=200,O6*N6*H6*1.7,IF(E6=210,O6*N6*H6*1.75)))))))))))))))))</f>
        <v>334.89870041663937</v>
      </c>
      <c r="R6" s="12">
        <f>H6*L6*50+H6*N6*O6</f>
        <v>4381.5913304510314</v>
      </c>
      <c r="S6" s="12">
        <f t="shared" ref="S6:S13" si="3">M6+Q6</f>
        <v>4381.5913304510314</v>
      </c>
      <c r="T6" s="105">
        <v>12</v>
      </c>
      <c r="U6" s="105"/>
      <c r="V6" s="94"/>
    </row>
    <row r="7" spans="1:22" ht="15.75">
      <c r="A7" s="58">
        <v>1</v>
      </c>
      <c r="B7" s="7" t="s">
        <v>52</v>
      </c>
      <c r="C7" s="7" t="s">
        <v>177</v>
      </c>
      <c r="D7" s="2" t="s">
        <v>191</v>
      </c>
      <c r="E7" s="7">
        <v>60</v>
      </c>
      <c r="F7" s="32">
        <v>57.4</v>
      </c>
      <c r="G7" s="10" t="s">
        <v>56</v>
      </c>
      <c r="H7" s="25">
        <f>500/(594.31747775582-27.23842536447*$F7+0.82112226871*$F7^2-0.00930733913*$F7^3+0.00004731582*$F7^4-0.00000009054*$F7^5)</f>
        <v>1.1540562989252219</v>
      </c>
      <c r="I7" s="7">
        <v>55</v>
      </c>
      <c r="J7" s="7">
        <v>60</v>
      </c>
      <c r="K7" s="7">
        <v>0</v>
      </c>
      <c r="L7" s="17">
        <f t="shared" si="0"/>
        <v>60</v>
      </c>
      <c r="M7" s="26">
        <f t="shared" si="1"/>
        <v>3462.1688967756654</v>
      </c>
      <c r="N7" s="7">
        <v>30</v>
      </c>
      <c r="O7" s="7">
        <v>73</v>
      </c>
      <c r="P7" s="16">
        <f t="shared" si="2"/>
        <v>133</v>
      </c>
      <c r="Q7" s="26">
        <f>IF(E7=50,O7*N7*H7*0.9,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)</f>
        <v>2527.3832946462358</v>
      </c>
      <c r="R7" s="26">
        <f>H7*L7*50+H7*N7*O7</f>
        <v>5989.5521914219007</v>
      </c>
      <c r="S7" s="26">
        <f t="shared" si="3"/>
        <v>5989.5521914219007</v>
      </c>
      <c r="T7" s="105">
        <v>12</v>
      </c>
      <c r="U7" s="105"/>
      <c r="V7" s="94"/>
    </row>
    <row r="8" spans="1:22" ht="15.75">
      <c r="A8" s="55">
        <v>2</v>
      </c>
      <c r="B8" s="8" t="s">
        <v>68</v>
      </c>
      <c r="C8" s="8" t="s">
        <v>175</v>
      </c>
      <c r="D8" s="2" t="s">
        <v>189</v>
      </c>
      <c r="E8" s="9">
        <v>60</v>
      </c>
      <c r="F8" s="10">
        <v>53.7</v>
      </c>
      <c r="G8" s="10" t="s">
        <v>56</v>
      </c>
      <c r="H8" s="11">
        <f>500/(594.31747775582-27.23842536447*$F8+0.82112226871*$F8^2-0.00930733913*$F8^3+0.00004731582*$F8^4-0.00000009054*$F8^5)</f>
        <v>1.2158708610385038</v>
      </c>
      <c r="I8" s="2">
        <v>45</v>
      </c>
      <c r="J8" s="2">
        <v>50</v>
      </c>
      <c r="K8" s="2">
        <v>55</v>
      </c>
      <c r="L8" s="17">
        <f t="shared" si="0"/>
        <v>55</v>
      </c>
      <c r="M8" s="12">
        <f t="shared" si="1"/>
        <v>3343.6448678558854</v>
      </c>
      <c r="N8" s="2">
        <v>30</v>
      </c>
      <c r="O8" s="2">
        <v>34</v>
      </c>
      <c r="P8" s="16">
        <f t="shared" si="2"/>
        <v>89</v>
      </c>
      <c r="Q8" s="12">
        <f>IF(E8=50,O8*N8*H8*0.9,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)</f>
        <v>1240.1882782592738</v>
      </c>
      <c r="R8" s="12">
        <f>H8*L8*50+H8*N8*O8</f>
        <v>4583.8331461151593</v>
      </c>
      <c r="S8" s="12">
        <f t="shared" si="3"/>
        <v>4583.8331461151593</v>
      </c>
      <c r="T8" s="105">
        <v>9</v>
      </c>
      <c r="U8" s="105"/>
      <c r="V8" s="94"/>
    </row>
    <row r="9" spans="1:22" ht="15.75">
      <c r="A9" s="55">
        <v>1</v>
      </c>
      <c r="B9" s="2" t="s">
        <v>22</v>
      </c>
      <c r="C9" s="2" t="s">
        <v>178</v>
      </c>
      <c r="D9" s="2" t="s">
        <v>190</v>
      </c>
      <c r="E9" s="2">
        <v>60</v>
      </c>
      <c r="F9" s="10">
        <v>58.6</v>
      </c>
      <c r="G9" s="10" t="s">
        <v>65</v>
      </c>
      <c r="H9" s="11">
        <f>500/(594.31747775582-27.23842536447*$F9+0.82112226871*$F9^2-0.00930733913*$F9^3+0.00004731582*$F9^4-0.00000009054*$F9^5)</f>
        <v>1.1355434308590091</v>
      </c>
      <c r="I9" s="2">
        <v>85</v>
      </c>
      <c r="J9" s="2"/>
      <c r="K9" s="7">
        <v>0</v>
      </c>
      <c r="L9" s="17">
        <v>85</v>
      </c>
      <c r="M9" s="12">
        <f t="shared" si="1"/>
        <v>4826.0595811507883</v>
      </c>
      <c r="N9" s="2">
        <v>60</v>
      </c>
      <c r="O9" s="2">
        <v>15</v>
      </c>
      <c r="P9" s="16">
        <f t="shared" si="2"/>
        <v>100</v>
      </c>
      <c r="Q9" s="12">
        <f>IF(E9=50,O9*N9*H9*0.9,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)</f>
        <v>1021.9890877731082</v>
      </c>
      <c r="R9" s="12">
        <f>H9*L9*50+H9*N9*O9*1</f>
        <v>5848.0486689238969</v>
      </c>
      <c r="S9" s="12">
        <f t="shared" si="3"/>
        <v>5848.0486689238969</v>
      </c>
      <c r="T9" s="105">
        <v>12</v>
      </c>
      <c r="U9" s="105">
        <v>18</v>
      </c>
      <c r="V9" s="94"/>
    </row>
    <row r="10" spans="1:22" ht="15.75">
      <c r="A10" s="57">
        <v>2</v>
      </c>
      <c r="B10" s="8" t="s">
        <v>66</v>
      </c>
      <c r="C10" s="8" t="s">
        <v>176</v>
      </c>
      <c r="D10" s="2" t="s">
        <v>195</v>
      </c>
      <c r="E10" s="9">
        <v>60</v>
      </c>
      <c r="F10" s="10">
        <v>59.9</v>
      </c>
      <c r="G10" s="10" t="s">
        <v>65</v>
      </c>
      <c r="H10" s="11">
        <f>500/(594.31747775582-27.23842536447*$F10+0.82112226871*$F10^2-0.00930733913*$F10^3+0.00004731582*$F10^4-0.00000009054*$F10^5)</f>
        <v>1.1163290013887979</v>
      </c>
      <c r="I10" s="2">
        <v>62.5</v>
      </c>
      <c r="J10" s="2">
        <v>67.5</v>
      </c>
      <c r="K10" s="2">
        <v>72.5</v>
      </c>
      <c r="L10" s="17">
        <f t="shared" si="0"/>
        <v>72.5</v>
      </c>
      <c r="M10" s="12">
        <f t="shared" si="1"/>
        <v>4046.6926300343921</v>
      </c>
      <c r="N10" s="2">
        <v>60</v>
      </c>
      <c r="O10" s="2">
        <v>5</v>
      </c>
      <c r="P10" s="16">
        <f t="shared" si="2"/>
        <v>77.5</v>
      </c>
      <c r="Q10" s="12">
        <f>IF(E10=50,O10*N10*H10*0.9,IF(E10=60,O10*N10*H10*1,IF(E10=70,O10*N10*H10*1.05,IF(E10=80,O10*N10*H10*1.1,IF(E10=90,O10*N10*H10*1.15,IF(E10=100,O10*N10*H10*1.2,IF(E10=110,O10*N10*H10*1.25,IF(E10=120,O10*N10*H10*1.3,IF(E10=130,O10*N10*H10*1.35,IF(E10=140,O10*N10*H10*1.4,IF(E10=150,O10*N10*H10*1.45,IF(E10=160,O10*N10*H10*1.5,IF(E10=170,O10*N10*H10*1.55,IF(E10=180,O10*N10*H10*1.6,IF(E10=190,O10*N10*H10*1.65,IF(E10=200,O10*N10*H10*1.7,IF(E10=210,O10*N10*H10*1.75)))))))))))))))))</f>
        <v>334.89870041663937</v>
      </c>
      <c r="R10" s="12">
        <f>H10*L10*50+H10*N10*O10</f>
        <v>4381.5913304510314</v>
      </c>
      <c r="S10" s="12">
        <f t="shared" si="3"/>
        <v>4381.5913304510314</v>
      </c>
      <c r="T10" s="105">
        <v>9</v>
      </c>
      <c r="U10" s="105"/>
      <c r="V10" s="94"/>
    </row>
    <row r="11" spans="1:22" ht="15.75">
      <c r="A11" s="55">
        <v>1</v>
      </c>
      <c r="B11" s="14" t="s">
        <v>26</v>
      </c>
      <c r="C11" s="2" t="s">
        <v>178</v>
      </c>
      <c r="D11" s="2" t="s">
        <v>190</v>
      </c>
      <c r="E11" s="2">
        <v>60</v>
      </c>
      <c r="F11" s="10">
        <v>55.55</v>
      </c>
      <c r="G11" s="23" t="s">
        <v>31</v>
      </c>
      <c r="H11" s="11">
        <f>500/(-216.0475144+16.2606339*$F11-0.002388645*$F11^2-0.00113732*$F11^3+0.00000701863*$F11^4-0.00000001291*$F11^5)</f>
        <v>0.91758542029679624</v>
      </c>
      <c r="I11" s="2">
        <v>52.5</v>
      </c>
      <c r="J11" s="2">
        <v>57.5</v>
      </c>
      <c r="K11" s="7">
        <v>0</v>
      </c>
      <c r="L11" s="17">
        <f t="shared" si="0"/>
        <v>57.5</v>
      </c>
      <c r="M11" s="12">
        <f t="shared" si="1"/>
        <v>2638.058083353289</v>
      </c>
      <c r="N11" s="2">
        <v>30</v>
      </c>
      <c r="O11" s="2">
        <v>38</v>
      </c>
      <c r="P11" s="16">
        <f t="shared" si="2"/>
        <v>95.5</v>
      </c>
      <c r="Q11" s="12">
        <f>IF(E11=60,O11*N11*H11*1,IF(E11=70,O11*N11*H11*1.05,IF(E11=80,O11*N11*H11*1.1,IF(E11=90,O11*N11*H11*1.15,IF(E11=100,O11*N11*H11*1.2,IF(E11=110,O11*N11*H11*1.25,IF(E11=120,O11*N11*H11*1.3,IF(E11=130,O11*N11*H11*1.35,IF(E11=140,O11*N11*H11*1.4,IF(E11=150,O11*N11*H11*1.45,IF(E11=160,O11*N11*H11*1.5,IF(E11=170,O11*N11*H11*1.55,IF(E11=180,O11*N11*H11*1.6,IF(E11=190,O11*N11*H11*1.65,IF(E11=200,O11*N11*H11*1.7,IF(E11=210,O11*N11*H11*1.75))))))))))))))))</f>
        <v>1046.0473791383477</v>
      </c>
      <c r="R11" s="12">
        <f>H11*L11*50+H11*N11*O11*1</f>
        <v>3684.1054624916374</v>
      </c>
      <c r="S11" s="12">
        <f t="shared" si="3"/>
        <v>3684.1054624916369</v>
      </c>
      <c r="T11" s="105">
        <v>12</v>
      </c>
      <c r="U11" s="105"/>
      <c r="V11" s="94"/>
    </row>
    <row r="12" spans="1:22" ht="15.75">
      <c r="A12" s="55">
        <v>1</v>
      </c>
      <c r="B12" s="2" t="s">
        <v>85</v>
      </c>
      <c r="C12" s="2" t="s">
        <v>182</v>
      </c>
      <c r="D12" s="2" t="s">
        <v>192</v>
      </c>
      <c r="E12" s="2">
        <v>60</v>
      </c>
      <c r="F12" s="10">
        <v>59.95</v>
      </c>
      <c r="G12" s="10" t="s">
        <v>11</v>
      </c>
      <c r="H12" s="11">
        <f>500/(-216.0475144+16.2606339*$F12-0.002388645*$F12^2-0.00113732*$F12^3+0.00000701863*$F12^4-0.00000001291*$F12^5)</f>
        <v>0.85352375866255648</v>
      </c>
      <c r="I12" s="2">
        <v>100</v>
      </c>
      <c r="J12" s="2">
        <v>107.5</v>
      </c>
      <c r="K12" s="2">
        <v>112.5</v>
      </c>
      <c r="L12" s="17">
        <f t="shared" si="0"/>
        <v>112.5</v>
      </c>
      <c r="M12" s="12">
        <f t="shared" si="1"/>
        <v>4801.0711424768806</v>
      </c>
      <c r="N12" s="2">
        <v>60</v>
      </c>
      <c r="O12" s="2">
        <v>31</v>
      </c>
      <c r="P12" s="16">
        <f t="shared" si="2"/>
        <v>143.5</v>
      </c>
      <c r="Q12" s="12">
        <f>IF(E12=60,O12*N12*H12*1,IF(E12=70,O12*N12*H12*1.05,IF(E12=80,O12*N12*H12*1.1,IF(E12=90,O12*N12*H12*1.15,IF(E12=100,O12*N12*H12*1.2,IF(E12=110,O12*N12*H12*1.25,IF(E12=120,O12*N12*H12*1.3,IF(E12=130,O12*N12*H12*1.35,IF(E12=140,O12*N12*H12*1.4,IF(E12=150,O12*N12*H12*1.45,IF(E12=160,O12*N12*H12*1.5,IF(E12=170,O12*N12*H12*1.55,IF(E12=180,O12*N12*H12*1.6,IF(E12=190,O12*N12*H12*1.65,IF(E12=200,O12*N12*H12*1.7,IF(E12=210,O12*N12*H12*1.75))))))))))))))))</f>
        <v>1587.5541911123551</v>
      </c>
      <c r="R12" s="12">
        <f>H12*L12*50+H12*N12*O12*1</f>
        <v>6388.6253335892343</v>
      </c>
      <c r="S12" s="12">
        <f t="shared" si="3"/>
        <v>6388.6253335892361</v>
      </c>
      <c r="T12" s="105">
        <v>12</v>
      </c>
      <c r="U12" s="105"/>
      <c r="V12" s="94"/>
    </row>
    <row r="13" spans="1:22" ht="15.75">
      <c r="A13" s="55">
        <v>2</v>
      </c>
      <c r="B13" s="2" t="s">
        <v>86</v>
      </c>
      <c r="C13" s="2" t="s">
        <v>179</v>
      </c>
      <c r="D13" s="2" t="s">
        <v>196</v>
      </c>
      <c r="E13" s="2">
        <v>60</v>
      </c>
      <c r="F13" s="10">
        <v>59.9</v>
      </c>
      <c r="G13" s="10" t="s">
        <v>11</v>
      </c>
      <c r="H13" s="11">
        <f>500/(-216.0475144+16.2606339*$F13-0.002388645*$F13^2-0.00113732*$F13^3+0.00000701863*$F13^4-0.00000001291*$F13^5)</f>
        <v>0.85417487930174718</v>
      </c>
      <c r="I13" s="7">
        <v>102.5</v>
      </c>
      <c r="J13" s="7">
        <v>107.5</v>
      </c>
      <c r="K13" s="7">
        <v>0</v>
      </c>
      <c r="L13" s="17">
        <f t="shared" si="0"/>
        <v>107.5</v>
      </c>
      <c r="M13" s="12">
        <f t="shared" si="1"/>
        <v>4591.1899762468911</v>
      </c>
      <c r="N13" s="2">
        <v>60</v>
      </c>
      <c r="O13" s="2">
        <v>27</v>
      </c>
      <c r="P13" s="16">
        <f t="shared" si="2"/>
        <v>134.5</v>
      </c>
      <c r="Q13" s="12">
        <f>IF(E13=60,O13*N13*H13*1,IF(E13=70,O13*N13*H13*1.05,IF(E13=80,O13*N13*H13*1.1,IF(E13=90,O13*N13*H13*1.15,IF(E13=100,O13*N13*H13*1.2,IF(E13=110,O13*N13*H13*1.25,IF(E13=120,O13*N13*H13*1.3,IF(E13=130,O13*N13*H13*1.35,IF(E13=140,O13*N13*H13*1.4,IF(E13=150,O13*N13*H13*1.45,IF(E13=160,O13*N13*H13*1.5,IF(E13=170,O13*N13*H13*1.55,IF(E13=180,O13*N13*H13*1.6,IF(E13=190,O13*N13*H13*1.65,IF(E13=200,O13*N13*H13*1.7,IF(E13=210,O13*N13*H13*1.75))))))))))))))))</f>
        <v>1383.7633044688305</v>
      </c>
      <c r="R13" s="12">
        <f>H13*L13*50+H13*N13*O13*1.05</f>
        <v>6044.1414459391635</v>
      </c>
      <c r="S13" s="12">
        <f t="shared" si="3"/>
        <v>5974.9532807157211</v>
      </c>
      <c r="T13" s="105">
        <v>9</v>
      </c>
      <c r="U13" s="105"/>
      <c r="V13" s="94"/>
    </row>
    <row r="14" spans="1:22" ht="23.25">
      <c r="A14" s="112" t="s">
        <v>167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05"/>
      <c r="U14" s="105"/>
      <c r="V14" s="94"/>
    </row>
    <row r="15" spans="1:22" s="1" customFormat="1" ht="14.25" customHeight="1">
      <c r="A15" s="55">
        <v>1</v>
      </c>
      <c r="B15" s="2" t="s">
        <v>24</v>
      </c>
      <c r="C15" s="2" t="s">
        <v>178</v>
      </c>
      <c r="D15" s="2" t="s">
        <v>190</v>
      </c>
      <c r="E15" s="2">
        <v>70</v>
      </c>
      <c r="F15" s="10">
        <v>68</v>
      </c>
      <c r="G15" s="10" t="s">
        <v>56</v>
      </c>
      <c r="H15" s="11">
        <f>500/(594.31747775582-27.23842536447*$F15+0.82112226871*$F15^2-0.00930733913*$F15^3+0.00004731582*$F15^4-0.00000009054*$F15^5)</f>
        <v>1.0152555155068068</v>
      </c>
      <c r="I15" s="2">
        <v>67.5</v>
      </c>
      <c r="J15" s="2">
        <v>70</v>
      </c>
      <c r="K15" s="2">
        <v>72.5</v>
      </c>
      <c r="L15" s="17">
        <f t="shared" ref="L15:L20" si="4">MAX(I15:K15)</f>
        <v>72.5</v>
      </c>
      <c r="M15" s="12">
        <f t="shared" ref="M15:M20" si="5">L15*50*H15</f>
        <v>3680.3012437121747</v>
      </c>
      <c r="N15" s="2">
        <v>35</v>
      </c>
      <c r="O15" s="2">
        <v>37</v>
      </c>
      <c r="P15" s="16">
        <f t="shared" ref="P15:P20" si="6">L15+O15</f>
        <v>109.5</v>
      </c>
      <c r="Q15" s="12">
        <f>IF(E15=50,O15*N15*H15*0.9,IF(E15=60,O15*N15*H15*1,IF(E15=70,O15*N15*H15*1.05,IF(E15=80,O15*N15*H15*1.1,IF(E15=90,O15*N15*H15*1.15,IF(E15=100,O15*N15*H15*1.2,IF(E15=110,O15*N15*H15*1.25,IF(E15=120,O15*N15*H15*1.3,IF(E15=130,O15*N15*H15*1.35,IF(E15=140,O15*N15*H15*1.4,IF(E15=150,O15*N15*H15*1.45,IF(E15=160,O15*N15*H15*1.5,IF(E15=170,O15*N15*H15*1.55,IF(E15=180,O15*N15*H15*1.6,IF(E15=190,O15*N15*H15*1.65,IF(E15=200,O15*N15*H15*1.7,IF(E15=210,O15*N15*H15*1.75)))))))))))))))))</f>
        <v>1380.4936872103806</v>
      </c>
      <c r="R15" s="12">
        <f>H15*L15*50+H15*N15*O15*1.05</f>
        <v>5060.7949309225551</v>
      </c>
      <c r="S15" s="12">
        <f t="shared" ref="S15:S20" si="7">M15+Q15</f>
        <v>5060.7949309225551</v>
      </c>
      <c r="T15" s="105">
        <v>12</v>
      </c>
      <c r="U15" s="105"/>
      <c r="V15" s="94"/>
    </row>
    <row r="16" spans="1:22" ht="15.75">
      <c r="A16" s="55">
        <v>1</v>
      </c>
      <c r="B16" s="2" t="s">
        <v>38</v>
      </c>
      <c r="C16" s="2" t="s">
        <v>180</v>
      </c>
      <c r="D16" s="2" t="s">
        <v>221</v>
      </c>
      <c r="E16" s="9">
        <v>70</v>
      </c>
      <c r="F16" s="10">
        <v>67.25</v>
      </c>
      <c r="G16" s="10" t="s">
        <v>65</v>
      </c>
      <c r="H16" s="11">
        <f>500/(594.31747775582-27.23842536447*$F16+0.82112226871*$F16^2-0.00930733913*$F16^3+0.00004731582*$F16^4-0.00000009054*$F16^5)</f>
        <v>1.0233448330286057</v>
      </c>
      <c r="I16" s="2">
        <v>85</v>
      </c>
      <c r="J16" s="2">
        <v>90</v>
      </c>
      <c r="K16" s="2">
        <v>0</v>
      </c>
      <c r="L16" s="17">
        <f t="shared" si="4"/>
        <v>90</v>
      </c>
      <c r="M16" s="12">
        <f t="shared" si="5"/>
        <v>4605.0517486287254</v>
      </c>
      <c r="N16" s="2">
        <v>70</v>
      </c>
      <c r="O16" s="2">
        <v>18</v>
      </c>
      <c r="P16" s="16">
        <f t="shared" si="6"/>
        <v>108</v>
      </c>
      <c r="Q16" s="12">
        <f>IF(E16=50,O16*N16*H16*0.9,IF(E16=60,O16*N16*H16*1,IF(E16=70,O16*N16*H16*1.05,IF(E16=80,O16*N16*H16*1.1,IF(E16=90,O16*N16*H16*1.15,IF(E16=100,O16*N16*H16*1.2,IF(E16=110,O16*N16*H16*1.25,IF(E16=120,O16*N16*H16*1.3,IF(E16=130,O16*N16*H16*1.35,IF(E16=140,O16*N16*H16*1.4,IF(E16=150,O16*N16*H16*1.45,IF(E16=160,O16*N16*H16*1.5,IF(E16=170,O16*N16*H16*1.55,IF(E16=180,O16*N16*H16*1.6,IF(E16=190,O16*N16*H16*1.65,IF(E16=200,O16*N16*H16*1.7,IF(E16=210,O16*N16*H16*1.75)))))))))))))))))</f>
        <v>1353.8852140968452</v>
      </c>
      <c r="R16" s="12">
        <f>H16*L16*50+H16*N16*O16</f>
        <v>5894.4662382447686</v>
      </c>
      <c r="S16" s="12">
        <f t="shared" si="7"/>
        <v>5958.936962725571</v>
      </c>
      <c r="T16" s="105">
        <v>12</v>
      </c>
      <c r="U16" s="105">
        <v>18</v>
      </c>
      <c r="V16" s="94"/>
    </row>
    <row r="17" spans="1:22" ht="15.75">
      <c r="A17" s="55">
        <v>2</v>
      </c>
      <c r="B17" s="15" t="s">
        <v>9</v>
      </c>
      <c r="C17" s="8" t="s">
        <v>181</v>
      </c>
      <c r="D17" s="2" t="s">
        <v>191</v>
      </c>
      <c r="E17" s="2">
        <v>70</v>
      </c>
      <c r="F17" s="10">
        <v>66</v>
      </c>
      <c r="G17" s="10" t="s">
        <v>11</v>
      </c>
      <c r="H17" s="11">
        <f>500/(594.31747775582-27.23842536447*$F17+0.82112226871*$F17^2-0.00930733913*$F17^3+0.00004731582*$F17^4-0.00000009054*$F17^5)</f>
        <v>1.037374018649424</v>
      </c>
      <c r="I17" s="2">
        <v>75</v>
      </c>
      <c r="J17" s="2">
        <v>80</v>
      </c>
      <c r="K17" s="2">
        <v>0</v>
      </c>
      <c r="L17" s="17">
        <f t="shared" si="4"/>
        <v>80</v>
      </c>
      <c r="M17" s="12">
        <f t="shared" si="5"/>
        <v>4149.496074597696</v>
      </c>
      <c r="N17" s="2">
        <v>70</v>
      </c>
      <c r="O17" s="2">
        <v>4</v>
      </c>
      <c r="P17" s="16">
        <f t="shared" si="6"/>
        <v>84</v>
      </c>
      <c r="Q17" s="12">
        <f>IF(E17=50,O17*N17*H17*0.9,IF(E17=60,O17*N17*H17*1,IF(E17=70,O17*N17*H17*1.05,IF(E17=80,O17*N17*H17*1.1,IF(E17=90,O17*N17*H17*1.15,IF(E17=100,O17*N17*H17*1.2,IF(E17=110,O17*N17*H17*1.25,IF(E17=120,O17*N17*H17*1.3,IF(E17=130,O17*N17*H17*1.35,IF(E17=140,O17*N17*H17*1.4,IF(E17=150,O17*N17*H17*1.45,IF(E17=160,O17*N17*H17*1.5,IF(E17=170,O17*N17*H17*1.55,IF(E17=180,O17*N17*H17*1.6,IF(E17=190,O17*N17*H17*1.65,IF(E17=200,O17*N17*H17*1.7,IF(E17=210,O17*N17*H17*1.75)))))))))))))))))</f>
        <v>304.98796148293064</v>
      </c>
      <c r="R17" s="12">
        <f>H17*L17*50+H17*N17*O17*1.1</f>
        <v>4469.0072723417188</v>
      </c>
      <c r="S17" s="12">
        <f t="shared" si="7"/>
        <v>4454.4840360806265</v>
      </c>
      <c r="T17" s="105">
        <v>9</v>
      </c>
      <c r="U17" s="105"/>
      <c r="V17" s="94"/>
    </row>
    <row r="18" spans="1:22" ht="15.75">
      <c r="A18" s="59">
        <v>3</v>
      </c>
      <c r="B18" s="2" t="s">
        <v>71</v>
      </c>
      <c r="C18" s="2" t="s">
        <v>182</v>
      </c>
      <c r="D18" s="2" t="s">
        <v>192</v>
      </c>
      <c r="E18" s="9">
        <v>70</v>
      </c>
      <c r="F18" s="10">
        <v>65.5</v>
      </c>
      <c r="G18" s="10" t="s">
        <v>65</v>
      </c>
      <c r="H18" s="11">
        <f>500/(594.31747775582-27.23842536447*$F18+0.82112226871*$F18^2-0.00930733913*$F18^3+0.00004731582*$F18^4-0.00000009054*$F18^5)</f>
        <v>1.0431814575836931</v>
      </c>
      <c r="I18" s="2">
        <v>70</v>
      </c>
      <c r="J18" s="2">
        <v>77.5</v>
      </c>
      <c r="K18" s="2">
        <v>0</v>
      </c>
      <c r="L18" s="17">
        <f t="shared" si="4"/>
        <v>77.5</v>
      </c>
      <c r="M18" s="12">
        <f t="shared" si="5"/>
        <v>4042.3281481368108</v>
      </c>
      <c r="N18" s="2">
        <v>70</v>
      </c>
      <c r="O18" s="2">
        <v>4</v>
      </c>
      <c r="P18" s="16">
        <f t="shared" si="6"/>
        <v>81.5</v>
      </c>
      <c r="Q18" s="12">
        <f>IF(E18=50,O18*N18*H18*0.9,IF(E18=60,O18*N18*H18*1,IF(E18=70,O18*N18*H18*1.05,IF(E18=80,O18*N18*H18*1.1,IF(E18=90,O18*N18*H18*1.15,IF(E18=100,O18*N18*H18*1.2,IF(E18=110,O18*N18*H18*1.25,IF(E18=120,O18*N18*H18*1.3,IF(E18=130,O18*N18*H18*1.35,IF(E18=140,O18*N18*H18*1.4,IF(E18=150,O18*N18*H18*1.45,IF(E18=160,O18*N18*H18*1.5,IF(E18=170,O18*N18*H18*1.55,IF(E18=180,O18*N18*H18*1.6,IF(E18=190,O18*N18*H18*1.65,IF(E18=200,O18*N18*H18*1.7,IF(E18=210,O18*N18*H18*1.75)))))))))))))))))</f>
        <v>306.69534852960578</v>
      </c>
      <c r="R18" s="12">
        <f>H18*L18*50+H18*N18*O18</f>
        <v>4334.4189562602451</v>
      </c>
      <c r="S18" s="12">
        <f t="shared" si="7"/>
        <v>4349.0234966664166</v>
      </c>
      <c r="T18" s="105">
        <v>8</v>
      </c>
      <c r="U18" s="105"/>
      <c r="V18" s="94"/>
    </row>
    <row r="19" spans="1:22" ht="15.75">
      <c r="A19" s="60">
        <v>1</v>
      </c>
      <c r="B19" s="2" t="s">
        <v>121</v>
      </c>
      <c r="C19" s="2" t="s">
        <v>178</v>
      </c>
      <c r="D19" s="2" t="s">
        <v>190</v>
      </c>
      <c r="E19" s="2">
        <v>70</v>
      </c>
      <c r="F19" s="10">
        <v>69.650000000000006</v>
      </c>
      <c r="G19" s="24" t="s">
        <v>30</v>
      </c>
      <c r="H19" s="11">
        <f>500/(-216.0475144+16.2606339*$F19-0.002388645*$F19^2-0.00113732*$F19^3+0.00000701863*$F19^4-0.00000001291*$F19^5)</f>
        <v>0.75227457555586053</v>
      </c>
      <c r="I19" s="2">
        <v>92.5</v>
      </c>
      <c r="J19" s="2">
        <v>97.5</v>
      </c>
      <c r="K19" s="2">
        <v>100</v>
      </c>
      <c r="L19" s="17">
        <f t="shared" si="4"/>
        <v>100</v>
      </c>
      <c r="M19" s="12">
        <f t="shared" si="5"/>
        <v>3761.3728777793026</v>
      </c>
      <c r="N19" s="2">
        <v>35</v>
      </c>
      <c r="O19" s="2">
        <v>48</v>
      </c>
      <c r="P19" s="16">
        <f t="shared" si="6"/>
        <v>148</v>
      </c>
      <c r="Q19" s="12">
        <f>IF(E19=60,O19*N19*H19*1,IF(E19=70,O19*N19*H19*1.05,IF(E19=80,O19*N19*H19*1.1,IF(E19=90,O19*N19*H19*1.15,IF(E19=100,O19*N19*H19*1.2,IF(E19=110,O19*N19*H19*1.25,IF(E19=120,O19*N19*H19*1.3,IF(E19=130,O19*N19*H19*1.35,IF(E19=140,O19*N19*H19*1.4,IF(E19=150,O19*N19*H19*1.45,IF(E19=160,O19*N19*H19*1.5,IF(E19=170,O19*N19*H19*1.55,IF(E19=180,O19*N19*H19*1.6,IF(E19=190,O19*N19*H19*1.65,IF(E19=200,O19*N19*H19*1.7,IF(E19=210,O19*N19*H19*1.75))))))))))))))))</f>
        <v>1327.012351280538</v>
      </c>
      <c r="R19" s="12">
        <f>H19*L19*50+H19*N19*O19*1</f>
        <v>5025.1941647131489</v>
      </c>
      <c r="S19" s="12">
        <f t="shared" si="7"/>
        <v>5088.3852290598406</v>
      </c>
      <c r="T19" s="105">
        <v>12</v>
      </c>
      <c r="U19" s="105"/>
      <c r="V19" s="94"/>
    </row>
    <row r="20" spans="1:22" ht="15.75">
      <c r="A20" s="61">
        <v>1</v>
      </c>
      <c r="B20" s="8" t="s">
        <v>59</v>
      </c>
      <c r="C20" s="8" t="s">
        <v>175</v>
      </c>
      <c r="D20" s="2" t="s">
        <v>189</v>
      </c>
      <c r="E20" s="2">
        <v>70</v>
      </c>
      <c r="F20" s="10">
        <v>68.849999999999994</v>
      </c>
      <c r="G20" s="10" t="s">
        <v>11</v>
      </c>
      <c r="H20" s="11">
        <f>500/(-216.0475144+16.2606339*$F20-0.002388645*$F20^2-0.00113732*$F20^3+0.00000701863*$F20^4-0.00000001291*$F20^5)</f>
        <v>0.75904117650628533</v>
      </c>
      <c r="I20" s="2">
        <v>90</v>
      </c>
      <c r="J20" s="2">
        <v>92.5</v>
      </c>
      <c r="K20" s="2">
        <v>95</v>
      </c>
      <c r="L20" s="17">
        <f t="shared" si="4"/>
        <v>95</v>
      </c>
      <c r="M20" s="12">
        <f t="shared" si="5"/>
        <v>3605.4455884048552</v>
      </c>
      <c r="N20" s="2">
        <v>70</v>
      </c>
      <c r="O20" s="2">
        <v>12</v>
      </c>
      <c r="P20" s="16">
        <f t="shared" si="6"/>
        <v>107</v>
      </c>
      <c r="Q20" s="12">
        <f>IF(E20=60,O20*N20*H20*1,IF(E20=70,O20*N20*H20*1.05,IF(E20=80,O20*N20*H20*1.1,IF(E20=90,O20*N20*H20*1.15,IF(E20=100,O20*N20*H20*1.2,IF(E20=110,O20*N20*H20*1.25,IF(E20=120,O20*N20*H20*1.3,IF(E20=130,O20*N20*H20*1.35,IF(E20=140,O20*N20*H20*1.4,IF(E20=150,O20*N20*H20*1.45,IF(E20=160,O20*N20*H20*1.5,IF(E20=170,O20*N20*H20*1.55,IF(E20=180,O20*N20*H20*1.6,IF(E20=190,O20*N20*H20*1.65,IF(E20=200,O20*N20*H20*1.7,IF(E20=210,O20*N20*H20*1.75))))))))))))))))</f>
        <v>669.47431767854368</v>
      </c>
      <c r="R20" s="12">
        <f>H20*L20*50+H20*N20*O20*1</f>
        <v>4243.0401766701352</v>
      </c>
      <c r="S20" s="12">
        <f t="shared" si="7"/>
        <v>4274.9199060833989</v>
      </c>
      <c r="T20" s="105">
        <v>12</v>
      </c>
      <c r="U20" s="105"/>
      <c r="V20" s="94"/>
    </row>
    <row r="21" spans="1:22" ht="23.25">
      <c r="A21" s="112" t="s">
        <v>168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105"/>
      <c r="U21" s="105"/>
      <c r="V21" s="94"/>
    </row>
    <row r="22" spans="1:22" s="1" customFormat="1" ht="15.75" customHeight="1">
      <c r="A22" s="62">
        <v>1</v>
      </c>
      <c r="B22" s="7" t="s">
        <v>76</v>
      </c>
      <c r="C22" s="42"/>
      <c r="D22" s="7" t="s">
        <v>191</v>
      </c>
      <c r="E22" s="7">
        <v>80</v>
      </c>
      <c r="F22" s="32">
        <v>76.349999999999994</v>
      </c>
      <c r="G22" s="32" t="s">
        <v>56</v>
      </c>
      <c r="H22" s="25">
        <f>500/(594.31747775582-27.23842536447*$F22+0.82112226871*$F22^2-0.00930733913*$F22^3+0.00004731582*$F22^4-0.00000009054*$F22^5)</f>
        <v>0.94023547397471952</v>
      </c>
      <c r="I22" s="7">
        <v>52.5</v>
      </c>
      <c r="J22" s="7">
        <v>0</v>
      </c>
      <c r="K22" s="7">
        <v>0</v>
      </c>
      <c r="L22" s="17">
        <f t="shared" ref="L22:L27" si="8">MAX(I22:K22)</f>
        <v>52.5</v>
      </c>
      <c r="M22" s="26">
        <f t="shared" ref="M22:M27" si="9">L22*50*H22</f>
        <v>2468.1181191836386</v>
      </c>
      <c r="N22" s="7">
        <v>40</v>
      </c>
      <c r="O22" s="7">
        <v>14</v>
      </c>
      <c r="P22" s="16">
        <f t="shared" ref="P22:P27" si="10">L22+O22</f>
        <v>66.5</v>
      </c>
      <c r="Q22" s="26">
        <f>IF(E22=50,O22*N22*H22*0.9,IF(E22=60,O22*N22*H22*1,IF(E22=70,O22*N22*H22*1.05,IF(E22=80,O22*N22*H22*1.1,IF(E22=90,O22*N22*H22*1.15,IF(E22=100,O22*N22*H22*1.2,IF(E22=110,O22*N22*H22*1.25,IF(E22=120,O22*N22*H22*1.3,IF(E22=130,O22*N22*H22*1.35,IF(E22=140,O22*N22*H22*1.4,IF(E22=150,O22*N22*H22*1.45,IF(E22=160,O22*N22*H22*1.5,IF(E22=170,O22*N22*H22*1.55,IF(E22=180,O22*N22*H22*1.6,IF(E22=190,O22*N22*H22*1.65,IF(E22=200,O22*N22*H22*1.7,IF(E22=210,O22*N22*H22*1.75)))))))))))))))))</f>
        <v>579.18505196842727</v>
      </c>
      <c r="R22" s="26">
        <f>H22*L22*50+H22*N22*O22</f>
        <v>2994.6499846094816</v>
      </c>
      <c r="S22" s="26">
        <f t="shared" ref="S22:S27" si="11">M22+Q22</f>
        <v>3047.3031711520657</v>
      </c>
      <c r="T22" s="105">
        <v>12</v>
      </c>
      <c r="U22" s="105"/>
      <c r="V22" s="94"/>
    </row>
    <row r="23" spans="1:22" ht="15.75">
      <c r="A23" s="62">
        <v>1</v>
      </c>
      <c r="B23" s="8" t="s">
        <v>107</v>
      </c>
      <c r="C23" s="7" t="s">
        <v>176</v>
      </c>
      <c r="D23" s="2" t="s">
        <v>195</v>
      </c>
      <c r="E23" s="7">
        <v>80</v>
      </c>
      <c r="F23" s="32">
        <v>77.3</v>
      </c>
      <c r="G23" s="34" t="s">
        <v>31</v>
      </c>
      <c r="H23" s="25">
        <f>500/(-216.0475144+16.2606339*$F23-0.002388645*$F23^2-0.00113732*$F23^3+0.00000701863*$F23^4-0.00000001291*$F23^5)</f>
        <v>0.69805771419412854</v>
      </c>
      <c r="I23" s="7">
        <v>105</v>
      </c>
      <c r="J23" s="7">
        <v>110</v>
      </c>
      <c r="K23" s="7">
        <v>0</v>
      </c>
      <c r="L23" s="17">
        <f t="shared" si="8"/>
        <v>110</v>
      </c>
      <c r="M23" s="26">
        <f t="shared" si="9"/>
        <v>3839.3174280677072</v>
      </c>
      <c r="N23" s="7">
        <v>40</v>
      </c>
      <c r="O23" s="7">
        <v>65</v>
      </c>
      <c r="P23" s="16">
        <f t="shared" si="10"/>
        <v>175</v>
      </c>
      <c r="Q23" s="26">
        <f>IF(E23=60,O23*N23*H23*1,IF(E23=70,O23*N23*H23*1.05,IF(E23=80,O23*N23*H23*1.1,IF(E23=90,O23*N23*H23*1.15,IF(E23=100,O23*N23*H23*1.2,IF(E23=110,O23*N23*H23*1.25,IF(E23=120,O23*N23*H23*1.3,IF(E23=130,O23*N23*H23*1.35,IF(E23=140,O23*N23*H23*1.4,IF(E23=150,O23*N23*H23*1.45,IF(E23=160,O23*N23*H23*1.5,IF(E23=170,O23*N23*H23*1.55,IF(E23=180,O23*N23*H23*1.6,IF(E23=190,O23*N23*H23*1.65,IF(E23=200,O23*N23*H23*1.7,IF(E23=210,O23*N23*H23*1.75))))))))))))))))</f>
        <v>1996.4450625952079</v>
      </c>
      <c r="R23" s="26">
        <f>H23*L23*50+H23*N23*O23*1.05</f>
        <v>5745.014987817678</v>
      </c>
      <c r="S23" s="26">
        <f t="shared" si="11"/>
        <v>5835.7624906629153</v>
      </c>
      <c r="T23" s="105">
        <v>12</v>
      </c>
      <c r="U23" s="105"/>
      <c r="V23" s="94"/>
    </row>
    <row r="24" spans="1:22" ht="15.75">
      <c r="A24" s="62">
        <v>1</v>
      </c>
      <c r="B24" s="8" t="s">
        <v>34</v>
      </c>
      <c r="C24" s="8" t="s">
        <v>178</v>
      </c>
      <c r="D24" s="2" t="s">
        <v>190</v>
      </c>
      <c r="E24" s="2">
        <v>80</v>
      </c>
      <c r="F24" s="7">
        <v>79.349999999999994</v>
      </c>
      <c r="G24" s="10" t="s">
        <v>11</v>
      </c>
      <c r="H24" s="25">
        <f>500/(-216.0475144+16.2606339*$F24-0.002388645*$F24^2-0.00113732*$F24^3+0.00000701863*$F24^4-0.00000001291*$F24^5)</f>
        <v>0.68624260751492228</v>
      </c>
      <c r="I24" s="7">
        <v>167.5</v>
      </c>
      <c r="J24" s="7">
        <v>172.5</v>
      </c>
      <c r="K24" s="7">
        <v>175</v>
      </c>
      <c r="L24" s="17">
        <f t="shared" si="8"/>
        <v>175</v>
      </c>
      <c r="M24" s="26">
        <f t="shared" si="9"/>
        <v>6004.6228157555697</v>
      </c>
      <c r="N24" s="2">
        <v>80</v>
      </c>
      <c r="O24" s="2">
        <v>32</v>
      </c>
      <c r="P24" s="16">
        <f t="shared" si="10"/>
        <v>207</v>
      </c>
      <c r="Q24" s="12">
        <f>IF(E24=60,O24*N24*H24*1,IF(E24=70,O24*N24*H24*1.05,IF(E24=80,O24*N24*H24*1.1,IF(E24=90,O24*N24*H24*1.15,IF(E24=100,O24*N24*H24*1.2,IF(E24=110,O24*N24*H24*1.25,IF(E24=120,O24*N24*H24*1.3,IF(E24=130,O24*N24*H24*1.35,IF(E24=140,O24*N24*H24*1.4,IF(E24=150,O24*N24*H24*1.45,IF(E24=160,O24*N24*H24*1.5,IF(E24=170,O24*N24*H24*1.55,IF(E24=180,O24*N24*H24*1.6,IF(E24=190,O24*N24*H24*1.65,IF(E24=200,O24*N24*H24*1.7,IF(E24=210,O24*N24*H24*1.75))))))))))))))))</f>
        <v>1932.4591827620213</v>
      </c>
      <c r="R24" s="12">
        <f>H24*L24*50+H24*N24*O24*1.1</f>
        <v>7937.0819985175913</v>
      </c>
      <c r="S24" s="12">
        <f t="shared" si="11"/>
        <v>7937.0819985175913</v>
      </c>
      <c r="T24" s="105">
        <v>12</v>
      </c>
      <c r="U24" s="105">
        <v>12</v>
      </c>
      <c r="V24" s="94"/>
    </row>
    <row r="25" spans="1:22" ht="15.75">
      <c r="A25" s="55">
        <v>2</v>
      </c>
      <c r="B25" s="8" t="s">
        <v>87</v>
      </c>
      <c r="C25" s="8" t="s">
        <v>183</v>
      </c>
      <c r="D25" s="2" t="s">
        <v>193</v>
      </c>
      <c r="E25" s="2">
        <v>80</v>
      </c>
      <c r="F25" s="10">
        <v>77.8</v>
      </c>
      <c r="G25" s="10" t="s">
        <v>11</v>
      </c>
      <c r="H25" s="11">
        <f>500/(-216.0475144+16.2606339*$F25-0.002388645*$F25^2-0.00113732*$F25^3+0.00000701863*$F25^4-0.00000001291*$F25^5)</f>
        <v>0.69508361104421235</v>
      </c>
      <c r="I25" s="2">
        <v>142.5</v>
      </c>
      <c r="J25" s="2">
        <v>150</v>
      </c>
      <c r="K25" s="2">
        <v>0</v>
      </c>
      <c r="L25" s="17">
        <f t="shared" si="8"/>
        <v>150</v>
      </c>
      <c r="M25" s="12">
        <f t="shared" si="9"/>
        <v>5213.1270828315928</v>
      </c>
      <c r="N25" s="2">
        <v>80</v>
      </c>
      <c r="O25" s="2">
        <v>34</v>
      </c>
      <c r="P25" s="16">
        <f t="shared" si="10"/>
        <v>184</v>
      </c>
      <c r="Q25" s="12">
        <f>IF(E25=60,O25*N25*H25*1,IF(E25=70,O25*N25*H25*1.05,IF(E25=80,O25*N25*H25*1.1,IF(E25=90,O25*N25*H25*1.15,IF(E25=100,O25*N25*H25*1.2,IF(E25=110,O25*N25*H25*1.25,IF(E25=120,O25*N25*H25*1.3,IF(E25=130,O25*N25*H25*1.35,IF(E25=140,O25*N25*H25*1.4,IF(E25=150,O25*N25*H25*1.45,IF(E25=160,O25*N25*H25*1.5,IF(E25=170,O25*N25*H25*1.55,IF(E25=180,O25*N25*H25*1.6,IF(E25=190,O25*N25*H25*1.65,IF(E25=200,O25*N25*H25*1.7,IF(E25=210,O25*N25*H25*1.75))))))))))))))))</f>
        <v>2079.6901642442836</v>
      </c>
      <c r="R25" s="12">
        <f>H25*L25*50+H25*N25*O25*1</f>
        <v>7103.7545048718503</v>
      </c>
      <c r="S25" s="12">
        <f t="shared" si="11"/>
        <v>7292.8172470758764</v>
      </c>
      <c r="T25" s="105">
        <v>9</v>
      </c>
      <c r="U25" s="105">
        <v>12</v>
      </c>
      <c r="V25" s="94"/>
    </row>
    <row r="26" spans="1:22" ht="15.75">
      <c r="A26" s="55">
        <v>3</v>
      </c>
      <c r="B26" s="8" t="s">
        <v>88</v>
      </c>
      <c r="C26" s="8" t="s">
        <v>184</v>
      </c>
      <c r="D26" s="2" t="s">
        <v>194</v>
      </c>
      <c r="E26" s="2">
        <v>80</v>
      </c>
      <c r="F26" s="10">
        <v>79</v>
      </c>
      <c r="G26" s="10" t="s">
        <v>11</v>
      </c>
      <c r="H26" s="11">
        <f>500/(-216.0475144+16.2606339*$F26-0.002388645*$F26^2-0.00113732*$F26^3+0.00000701863*$F26^4-0.00000001291*$F26^5)</f>
        <v>0.68819020656926366</v>
      </c>
      <c r="I26" s="2">
        <v>125</v>
      </c>
      <c r="J26" s="2">
        <v>130</v>
      </c>
      <c r="K26" s="2">
        <v>135</v>
      </c>
      <c r="L26" s="17">
        <f t="shared" si="8"/>
        <v>135</v>
      </c>
      <c r="M26" s="12">
        <f t="shared" si="9"/>
        <v>4645.2838943425295</v>
      </c>
      <c r="N26" s="2">
        <v>80</v>
      </c>
      <c r="O26" s="2">
        <v>28</v>
      </c>
      <c r="P26" s="16">
        <f t="shared" si="10"/>
        <v>163</v>
      </c>
      <c r="Q26" s="12">
        <f>IF(E26=60,O26*N26*H26*1,IF(E26=70,O26*N26*H26*1.05,IF(E26=80,O26*N26*H26*1.1,IF(E26=90,O26*N26*H26*1.15,IF(E26=100,O26*N26*H26*1.2,IF(E26=110,O26*N26*H26*1.25,IF(E26=120,O26*N26*H26*1.3,IF(E26=130,O26*N26*H26*1.35,IF(E26=140,O26*N26*H26*1.4,IF(E26=150,O26*N26*H26*1.45,IF(E26=160,O26*N26*H26*1.5,IF(E26=170,O26*N26*H26*1.55,IF(E26=180,O26*N26*H26*1.6,IF(E26=190,O26*N26*H26*1.65,IF(E26=200,O26*N26*H26*1.7,IF(E26=210,O26*N26*H26*1.75))))))))))))))))</f>
        <v>1695.7006689866657</v>
      </c>
      <c r="R26" s="12">
        <f>H26*L26*50+H26*N26*O26*1</f>
        <v>6186.8299570576801</v>
      </c>
      <c r="S26" s="12">
        <f t="shared" si="11"/>
        <v>6340.9845633291952</v>
      </c>
      <c r="T26" s="105">
        <v>8</v>
      </c>
      <c r="U26" s="105"/>
      <c r="V26" s="94"/>
    </row>
    <row r="27" spans="1:22" ht="15.75">
      <c r="A27" s="57"/>
      <c r="B27" s="8" t="s">
        <v>92</v>
      </c>
      <c r="C27" s="8"/>
      <c r="D27" s="2" t="s">
        <v>194</v>
      </c>
      <c r="E27" s="2">
        <v>80</v>
      </c>
      <c r="F27" s="10">
        <v>79.8</v>
      </c>
      <c r="G27" s="10" t="s">
        <v>11</v>
      </c>
      <c r="H27" s="11">
        <f>500/(-216.0475144+16.2606339*$F27-0.002388645*$F27^2-0.00113732*$F27^3+0.00000701863*$F27^4-0.00000001291*$F27^5)</f>
        <v>0.68377907834302565</v>
      </c>
      <c r="I27" s="2">
        <v>125</v>
      </c>
      <c r="J27" s="2">
        <v>0</v>
      </c>
      <c r="K27" s="2">
        <v>130</v>
      </c>
      <c r="L27" s="17">
        <f t="shared" si="8"/>
        <v>130</v>
      </c>
      <c r="M27" s="12">
        <f t="shared" si="9"/>
        <v>4444.5640092296671</v>
      </c>
      <c r="N27" s="2">
        <v>80</v>
      </c>
      <c r="O27" s="2">
        <v>23</v>
      </c>
      <c r="P27" s="16">
        <f t="shared" si="10"/>
        <v>153</v>
      </c>
      <c r="Q27" s="12">
        <f>IF(E27=60,O27*N27*H27*1,IF(E27=70,O27*N27*H27*1.05,IF(E27=80,O27*N27*H27*1.1,IF(E27=90,O27*N27*H27*1.15,IF(E27=100,O27*N27*H27*1.2,IF(E27=110,O27*N27*H27*1.25,IF(E27=120,O27*N27*H27*1.3,IF(E27=130,O27*N27*H27*1.35,IF(E27=140,O27*N27*H27*1.4,IF(E27=150,O27*N27*H27*1.45,IF(E27=160,O27*N27*H27*1.5,IF(E27=170,O27*N27*H27*1.55,IF(E27=180,O27*N27*H27*1.6,IF(E27=190,O27*N27*H27*1.65,IF(E27=200,O27*N27*H27*1.7,IF(E27=210,O27*N27*H27*1.75))))))))))))))))</f>
        <v>1383.9688545662841</v>
      </c>
      <c r="R27" s="12">
        <f>H27*L27*50+H27*N27*O27*1</f>
        <v>5702.7175133808332</v>
      </c>
      <c r="S27" s="12">
        <f t="shared" si="11"/>
        <v>5828.532863795951</v>
      </c>
      <c r="T27" s="105">
        <v>7</v>
      </c>
      <c r="U27" s="105"/>
      <c r="V27" s="94"/>
    </row>
    <row r="28" spans="1:22" ht="23.25">
      <c r="A28" s="112" t="s">
        <v>169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4"/>
      <c r="T28" s="105"/>
      <c r="U28" s="105"/>
      <c r="V28" s="94"/>
    </row>
    <row r="29" spans="1:22" s="1" customFormat="1" ht="15.75" customHeight="1">
      <c r="A29" s="55">
        <v>1</v>
      </c>
      <c r="B29" s="2" t="s">
        <v>25</v>
      </c>
      <c r="C29" s="2" t="s">
        <v>178</v>
      </c>
      <c r="D29" s="2" t="s">
        <v>190</v>
      </c>
      <c r="E29" s="2">
        <v>90</v>
      </c>
      <c r="F29" s="10">
        <v>89.5</v>
      </c>
      <c r="G29" s="10" t="s">
        <v>56</v>
      </c>
      <c r="H29" s="11">
        <f>500/(594.31747775582-27.23842536447*$F29+0.82112226871*$F29^2-0.00930733913*$F29^3+0.00004731582*$F29^4-0.00000009054*$F29^5)</f>
        <v>0.86607943387270747</v>
      </c>
      <c r="I29" s="2">
        <v>60</v>
      </c>
      <c r="J29" s="2">
        <v>0</v>
      </c>
      <c r="K29" s="2">
        <v>0</v>
      </c>
      <c r="L29" s="17">
        <f t="shared" ref="L29:L41" si="12">MAX(I29:K29)</f>
        <v>60</v>
      </c>
      <c r="M29" s="12">
        <f t="shared" ref="M29:M41" si="13">L29*50*H29</f>
        <v>2598.2383016181225</v>
      </c>
      <c r="N29" s="2">
        <v>45</v>
      </c>
      <c r="O29" s="2">
        <v>16</v>
      </c>
      <c r="P29" s="16">
        <f t="shared" ref="P29:P41" si="14">L29+O29</f>
        <v>76</v>
      </c>
      <c r="Q29" s="12">
        <f>IF(E29=50,O29*N29*H29*0.9,IF(E29=60,O29*N29*H29*1,IF(E29=70,O29*N29*H29*1.05,IF(E29=80,O29*N29*H29*1.1,IF(E29=90,O29*N29*H29*1.15,IF(E29=100,O29*N29*H29*1.2,IF(E29=110,O29*N29*H29*1.25,IF(E29=120,O29*N29*H29*1.3,IF(E29=130,O29*N29*H29*1.35,IF(E29=140,O29*N29*H29*1.4,IF(E29=150,O29*N29*H29*1.45,IF(E29=160,O29*N29*H29*1.5,IF(E29=170,O29*N29*H29*1.55,IF(E29=180,O29*N29*H29*1.6,IF(E29=190,O29*N29*H29*1.65,IF(E29=200,O29*N29*H29*1.7,IF(E29=210,O29*N29*H29*1.75)))))))))))))))))</f>
        <v>717.1137712466018</v>
      </c>
      <c r="R29" s="12">
        <f>H29*L29*50+H29*N29*O29</f>
        <v>3221.8154940064719</v>
      </c>
      <c r="S29" s="12">
        <f t="shared" ref="S29:S41" si="15">M29+Q29</f>
        <v>3315.3520728647245</v>
      </c>
      <c r="T29" s="105">
        <v>12</v>
      </c>
      <c r="U29" s="105"/>
      <c r="V29" s="94"/>
    </row>
    <row r="30" spans="1:22" ht="15.75">
      <c r="A30" s="55">
        <v>1</v>
      </c>
      <c r="B30" s="8" t="s">
        <v>77</v>
      </c>
      <c r="C30" s="8" t="s">
        <v>183</v>
      </c>
      <c r="D30" s="2" t="s">
        <v>193</v>
      </c>
      <c r="E30" s="2">
        <v>90</v>
      </c>
      <c r="F30" s="10">
        <v>81.8</v>
      </c>
      <c r="G30" s="23" t="s">
        <v>31</v>
      </c>
      <c r="H30" s="11">
        <f t="shared" ref="H30:H41" si="16">500/(-216.0475144+16.2606339*$F30-0.002388645*$F30^2-0.00113732*$F30^3+0.00000701863*$F30^4-0.00000001291*$F30^5)</f>
        <v>0.67335894863077583</v>
      </c>
      <c r="I30" s="2">
        <v>110</v>
      </c>
      <c r="J30" s="2">
        <v>115</v>
      </c>
      <c r="K30" s="2">
        <v>120</v>
      </c>
      <c r="L30" s="17">
        <f t="shared" si="12"/>
        <v>120</v>
      </c>
      <c r="M30" s="12">
        <f t="shared" si="13"/>
        <v>4040.1536917846552</v>
      </c>
      <c r="N30" s="2">
        <v>45</v>
      </c>
      <c r="O30" s="2">
        <v>68</v>
      </c>
      <c r="P30" s="16">
        <f t="shared" si="14"/>
        <v>188</v>
      </c>
      <c r="Q30" s="12">
        <f t="shared" ref="Q30:Q41" si="17">IF(E30=60,O30*N30*H30*1,IF(E30=70,O30*N30*H30*1.05,IF(E30=80,O30*N30*H30*1.1,IF(E30=90,O30*N30*H30*1.15,IF(E30=100,O30*N30*H30*1.2,IF(E30=110,O30*N30*H30*1.25,IF(E30=120,O30*N30*H30*1.3,IF(E30=130,O30*N30*H30*1.35,IF(E30=140,O30*N30*H30*1.4,IF(E30=150,O30*N30*H30*1.45,IF(E30=160,O30*N30*H30*1.5,IF(E30=170,O30*N30*H30*1.55,IF(E30=180,O30*N30*H30*1.6,IF(E30=190,O30*N30*H30*1.65,IF(E30=200,O30*N30*H30*1.7,IF(E30=210,O30*N30*H30*1.75))))))))))))))))</f>
        <v>2369.5501402317</v>
      </c>
      <c r="R30" s="12">
        <f>H30*L30*50+H30*N30*O30*1</f>
        <v>6100.6320745948287</v>
      </c>
      <c r="S30" s="12">
        <f t="shared" si="15"/>
        <v>6409.7038320163556</v>
      </c>
      <c r="T30" s="105">
        <v>12</v>
      </c>
      <c r="U30" s="105"/>
      <c r="V30" s="94"/>
    </row>
    <row r="31" spans="1:22" ht="15.75">
      <c r="A31" s="55">
        <v>1</v>
      </c>
      <c r="B31" s="8" t="s">
        <v>78</v>
      </c>
      <c r="C31" s="8" t="s">
        <v>184</v>
      </c>
      <c r="D31" s="2" t="s">
        <v>194</v>
      </c>
      <c r="E31" s="2">
        <v>90</v>
      </c>
      <c r="F31" s="10">
        <v>88.55</v>
      </c>
      <c r="G31" s="63" t="s">
        <v>79</v>
      </c>
      <c r="H31" s="11">
        <f t="shared" si="16"/>
        <v>0.64377684407056468</v>
      </c>
      <c r="I31" s="2">
        <v>140</v>
      </c>
      <c r="J31" s="2">
        <v>147.5</v>
      </c>
      <c r="K31" s="7">
        <v>0</v>
      </c>
      <c r="L31" s="17">
        <f t="shared" si="12"/>
        <v>147.5</v>
      </c>
      <c r="M31" s="12">
        <f t="shared" si="13"/>
        <v>4747.8542250204146</v>
      </c>
      <c r="N31" s="2">
        <v>90</v>
      </c>
      <c r="O31" s="2">
        <v>17</v>
      </c>
      <c r="P31" s="16">
        <f t="shared" si="14"/>
        <v>164.5</v>
      </c>
      <c r="Q31" s="12">
        <f t="shared" si="17"/>
        <v>1132.7253571421584</v>
      </c>
      <c r="R31" s="12">
        <f>H31*L31*50+H31*N31*O31*1.05</f>
        <v>5782.081725019777</v>
      </c>
      <c r="S31" s="12">
        <f t="shared" si="15"/>
        <v>5880.5795821625725</v>
      </c>
      <c r="T31" s="105">
        <v>12</v>
      </c>
      <c r="U31" s="105"/>
      <c r="V31" s="94"/>
    </row>
    <row r="32" spans="1:22" ht="15.75">
      <c r="A32" s="58">
        <v>1</v>
      </c>
      <c r="B32" s="8" t="s">
        <v>89</v>
      </c>
      <c r="C32" s="8" t="s">
        <v>184</v>
      </c>
      <c r="D32" s="2" t="s">
        <v>194</v>
      </c>
      <c r="E32" s="2">
        <v>90</v>
      </c>
      <c r="F32" s="32">
        <v>80.5</v>
      </c>
      <c r="G32" s="10" t="s">
        <v>11</v>
      </c>
      <c r="H32" s="25">
        <f t="shared" si="16"/>
        <v>0.68003550647455635</v>
      </c>
      <c r="I32" s="7">
        <v>170</v>
      </c>
      <c r="J32" s="7">
        <v>180</v>
      </c>
      <c r="K32" s="7">
        <v>0</v>
      </c>
      <c r="L32" s="17">
        <f t="shared" si="12"/>
        <v>180</v>
      </c>
      <c r="M32" s="26">
        <f t="shared" si="13"/>
        <v>6120.3195582710068</v>
      </c>
      <c r="N32" s="2">
        <v>90</v>
      </c>
      <c r="O32" s="7">
        <v>31</v>
      </c>
      <c r="P32" s="16">
        <f t="shared" si="14"/>
        <v>211</v>
      </c>
      <c r="Q32" s="26">
        <f t="shared" si="17"/>
        <v>2181.893922523614</v>
      </c>
      <c r="R32" s="26">
        <f>H32*L32*50+H32*N32*O32</f>
        <v>8017.6186213350202</v>
      </c>
      <c r="S32" s="26">
        <f t="shared" si="15"/>
        <v>8302.2134807946204</v>
      </c>
      <c r="T32" s="105">
        <v>12</v>
      </c>
      <c r="U32" s="105">
        <v>12</v>
      </c>
      <c r="V32" s="94"/>
    </row>
    <row r="33" spans="1:22" ht="15.75">
      <c r="A33" s="55">
        <v>2</v>
      </c>
      <c r="B33" s="8" t="s">
        <v>90</v>
      </c>
      <c r="C33" s="8" t="s">
        <v>185</v>
      </c>
      <c r="D33" s="2" t="s">
        <v>191</v>
      </c>
      <c r="E33" s="2">
        <v>90</v>
      </c>
      <c r="F33" s="10">
        <v>87.4</v>
      </c>
      <c r="G33" s="10" t="s">
        <v>11</v>
      </c>
      <c r="H33" s="11">
        <f t="shared" si="16"/>
        <v>0.64827133727039787</v>
      </c>
      <c r="I33" s="2">
        <v>175</v>
      </c>
      <c r="J33" s="2">
        <v>180</v>
      </c>
      <c r="K33" s="2">
        <v>185</v>
      </c>
      <c r="L33" s="17">
        <f t="shared" si="12"/>
        <v>185</v>
      </c>
      <c r="M33" s="12">
        <f t="shared" si="13"/>
        <v>5996.5098697511803</v>
      </c>
      <c r="N33" s="2">
        <v>90</v>
      </c>
      <c r="O33" s="2">
        <v>26</v>
      </c>
      <c r="P33" s="16">
        <f t="shared" si="14"/>
        <v>211</v>
      </c>
      <c r="Q33" s="12">
        <f t="shared" si="17"/>
        <v>1744.4981685946404</v>
      </c>
      <c r="R33" s="12">
        <f>H33*L33*50+H33*N33*O33*1</f>
        <v>7513.4647989639116</v>
      </c>
      <c r="S33" s="12">
        <f t="shared" si="15"/>
        <v>7741.0080383458208</v>
      </c>
      <c r="T33" s="105">
        <v>9</v>
      </c>
      <c r="U33" s="105"/>
      <c r="V33" s="94"/>
    </row>
    <row r="34" spans="1:22" ht="15.75">
      <c r="A34" s="57">
        <v>3</v>
      </c>
      <c r="B34" s="8" t="s">
        <v>93</v>
      </c>
      <c r="C34" s="8"/>
      <c r="D34" s="2" t="s">
        <v>192</v>
      </c>
      <c r="E34" s="2">
        <v>90</v>
      </c>
      <c r="F34" s="10">
        <v>84.05</v>
      </c>
      <c r="G34" s="10" t="s">
        <v>11</v>
      </c>
      <c r="H34" s="11">
        <f t="shared" si="16"/>
        <v>0.66259916641213901</v>
      </c>
      <c r="I34" s="2">
        <v>155</v>
      </c>
      <c r="J34" s="2">
        <v>162.5</v>
      </c>
      <c r="K34" s="2">
        <v>0</v>
      </c>
      <c r="L34" s="17">
        <f t="shared" si="12"/>
        <v>162.5</v>
      </c>
      <c r="M34" s="12">
        <f t="shared" si="13"/>
        <v>5383.6182270986292</v>
      </c>
      <c r="N34" s="2">
        <v>90</v>
      </c>
      <c r="O34" s="2">
        <v>29</v>
      </c>
      <c r="P34" s="16">
        <f t="shared" si="14"/>
        <v>191.5</v>
      </c>
      <c r="Q34" s="12">
        <f t="shared" si="17"/>
        <v>1988.7913979860352</v>
      </c>
      <c r="R34" s="12">
        <f>H34*L34*50+H34*N34*O34</f>
        <v>7113.0020514343123</v>
      </c>
      <c r="S34" s="12">
        <f t="shared" si="15"/>
        <v>7372.4096250846642</v>
      </c>
      <c r="T34" s="105">
        <v>8</v>
      </c>
      <c r="U34" s="105">
        <v>12</v>
      </c>
      <c r="V34" s="94"/>
    </row>
    <row r="35" spans="1:22" ht="15.75">
      <c r="A35" s="58"/>
      <c r="B35" s="8" t="s">
        <v>39</v>
      </c>
      <c r="C35" s="8" t="s">
        <v>175</v>
      </c>
      <c r="D35" s="2" t="s">
        <v>189</v>
      </c>
      <c r="E35" s="2">
        <v>90</v>
      </c>
      <c r="F35" s="32">
        <v>88.45</v>
      </c>
      <c r="G35" s="32" t="s">
        <v>11</v>
      </c>
      <c r="H35" s="25">
        <f t="shared" si="16"/>
        <v>0.64415958485048108</v>
      </c>
      <c r="I35" s="7">
        <v>155</v>
      </c>
      <c r="J35" s="7">
        <v>162.5</v>
      </c>
      <c r="K35" s="7">
        <v>165</v>
      </c>
      <c r="L35" s="17">
        <f t="shared" si="12"/>
        <v>165</v>
      </c>
      <c r="M35" s="26">
        <f t="shared" si="13"/>
        <v>5314.316575016469</v>
      </c>
      <c r="N35" s="2">
        <v>90</v>
      </c>
      <c r="O35" s="7">
        <v>25</v>
      </c>
      <c r="P35" s="16">
        <f t="shared" si="14"/>
        <v>190</v>
      </c>
      <c r="Q35" s="26">
        <f t="shared" si="17"/>
        <v>1666.7629258006198</v>
      </c>
      <c r="R35" s="26">
        <f>H35*L35*50+H35*N35*O35*1</f>
        <v>6763.6756409300515</v>
      </c>
      <c r="S35" s="26">
        <f t="shared" si="15"/>
        <v>6981.079500817089</v>
      </c>
      <c r="T35" s="105">
        <v>7</v>
      </c>
      <c r="U35" s="105"/>
      <c r="V35" s="94"/>
    </row>
    <row r="36" spans="1:22" ht="15.75">
      <c r="A36" s="64"/>
      <c r="B36" s="33" t="s">
        <v>41</v>
      </c>
      <c r="C36" s="8" t="s">
        <v>184</v>
      </c>
      <c r="D36" s="2" t="s">
        <v>194</v>
      </c>
      <c r="E36" s="7">
        <v>90</v>
      </c>
      <c r="F36" s="7">
        <v>86.8</v>
      </c>
      <c r="G36" s="10" t="s">
        <v>11</v>
      </c>
      <c r="H36" s="11">
        <f t="shared" si="16"/>
        <v>0.65069901298534882</v>
      </c>
      <c r="I36" s="7">
        <v>145</v>
      </c>
      <c r="J36" s="7">
        <v>150</v>
      </c>
      <c r="K36" s="7">
        <v>0</v>
      </c>
      <c r="L36" s="17">
        <f t="shared" si="12"/>
        <v>150</v>
      </c>
      <c r="M36" s="12">
        <f t="shared" si="13"/>
        <v>4880.2425973901163</v>
      </c>
      <c r="N36" s="2">
        <v>90</v>
      </c>
      <c r="O36" s="2">
        <v>20</v>
      </c>
      <c r="P36" s="16">
        <f t="shared" si="14"/>
        <v>170</v>
      </c>
      <c r="Q36" s="12">
        <f t="shared" si="17"/>
        <v>1346.9469568796721</v>
      </c>
      <c r="R36" s="12">
        <f>H36*L36*50+H36*N36*O36*1.1</f>
        <v>6168.6266431011063</v>
      </c>
      <c r="S36" s="12">
        <f t="shared" si="15"/>
        <v>6227.1895542697885</v>
      </c>
      <c r="T36" s="105">
        <v>6</v>
      </c>
      <c r="U36" s="105"/>
      <c r="V36" s="94"/>
    </row>
    <row r="37" spans="1:22" ht="15.75">
      <c r="A37" s="55"/>
      <c r="B37" s="8" t="s">
        <v>91</v>
      </c>
      <c r="C37" s="8" t="s">
        <v>184</v>
      </c>
      <c r="D37" s="2" t="s">
        <v>194</v>
      </c>
      <c r="E37" s="2">
        <v>90</v>
      </c>
      <c r="F37" s="10">
        <v>88.65</v>
      </c>
      <c r="G37" s="10" t="s">
        <v>11</v>
      </c>
      <c r="H37" s="11">
        <f t="shared" si="16"/>
        <v>0.64339561679730606</v>
      </c>
      <c r="I37" s="2">
        <v>135</v>
      </c>
      <c r="J37" s="2">
        <v>150</v>
      </c>
      <c r="K37" s="2">
        <v>0</v>
      </c>
      <c r="L37" s="17">
        <f t="shared" si="12"/>
        <v>150</v>
      </c>
      <c r="M37" s="12">
        <f t="shared" si="13"/>
        <v>4825.4671259797951</v>
      </c>
      <c r="N37" s="2">
        <v>90</v>
      </c>
      <c r="O37" s="2">
        <v>20</v>
      </c>
      <c r="P37" s="16">
        <f t="shared" si="14"/>
        <v>170</v>
      </c>
      <c r="Q37" s="12">
        <f t="shared" si="17"/>
        <v>1331.8289267704233</v>
      </c>
      <c r="R37" s="12">
        <f>H37*L37*50+H37*N37*O37*1.1</f>
        <v>6099.3904472384611</v>
      </c>
      <c r="S37" s="12">
        <f t="shared" si="15"/>
        <v>6157.2960527502182</v>
      </c>
      <c r="T37" s="105">
        <v>5</v>
      </c>
      <c r="U37" s="105"/>
      <c r="V37" s="94"/>
    </row>
    <row r="38" spans="1:22" ht="15.75">
      <c r="A38" s="61">
        <v>1</v>
      </c>
      <c r="B38" s="8" t="s">
        <v>28</v>
      </c>
      <c r="C38" s="8" t="s">
        <v>184</v>
      </c>
      <c r="D38" s="2" t="s">
        <v>194</v>
      </c>
      <c r="E38" s="2">
        <v>90</v>
      </c>
      <c r="F38" s="10">
        <v>87.2</v>
      </c>
      <c r="G38" s="24" t="s">
        <v>159</v>
      </c>
      <c r="H38" s="11">
        <f t="shared" si="16"/>
        <v>0.64907414104132599</v>
      </c>
      <c r="I38" s="2">
        <v>0</v>
      </c>
      <c r="J38" s="2">
        <v>120</v>
      </c>
      <c r="K38" s="2">
        <v>125</v>
      </c>
      <c r="L38" s="17">
        <f t="shared" si="12"/>
        <v>125</v>
      </c>
      <c r="M38" s="12">
        <f t="shared" si="13"/>
        <v>4056.7133815082875</v>
      </c>
      <c r="N38" s="2">
        <v>45</v>
      </c>
      <c r="O38" s="2">
        <v>43</v>
      </c>
      <c r="P38" s="16">
        <f t="shared" si="14"/>
        <v>168</v>
      </c>
      <c r="Q38" s="12">
        <f t="shared" si="17"/>
        <v>1444.3522323522106</v>
      </c>
      <c r="R38" s="12">
        <f>H38*L38*50+H38*N38*O38*1</f>
        <v>5312.6718444232538</v>
      </c>
      <c r="S38" s="12">
        <f t="shared" si="15"/>
        <v>5501.0656138604982</v>
      </c>
      <c r="T38" s="105">
        <v>12</v>
      </c>
      <c r="U38" s="105"/>
      <c r="V38" s="94"/>
    </row>
    <row r="39" spans="1:22" ht="15.75">
      <c r="A39" s="55">
        <v>1</v>
      </c>
      <c r="B39" s="8" t="s">
        <v>80</v>
      </c>
      <c r="C39" s="8"/>
      <c r="D39" s="2" t="s">
        <v>191</v>
      </c>
      <c r="E39" s="2">
        <v>90</v>
      </c>
      <c r="F39" s="10">
        <v>88.9</v>
      </c>
      <c r="G39" s="23" t="s">
        <v>58</v>
      </c>
      <c r="H39" s="11">
        <f t="shared" si="16"/>
        <v>0.64244912933992171</v>
      </c>
      <c r="I39" s="2">
        <v>0</v>
      </c>
      <c r="J39" s="2">
        <v>160</v>
      </c>
      <c r="K39" s="2">
        <v>165</v>
      </c>
      <c r="L39" s="17">
        <f t="shared" si="12"/>
        <v>165</v>
      </c>
      <c r="M39" s="12">
        <f t="shared" si="13"/>
        <v>5300.2053170543541</v>
      </c>
      <c r="N39" s="2">
        <v>90</v>
      </c>
      <c r="O39" s="2">
        <v>24</v>
      </c>
      <c r="P39" s="16">
        <f t="shared" si="14"/>
        <v>189</v>
      </c>
      <c r="Q39" s="12">
        <f t="shared" si="17"/>
        <v>1595.8436372803653</v>
      </c>
      <c r="R39" s="12">
        <f>H39*L39*50+H39*N39*O39</f>
        <v>6687.8954364285855</v>
      </c>
      <c r="S39" s="12">
        <f t="shared" si="15"/>
        <v>6896.0489543347194</v>
      </c>
      <c r="T39" s="105">
        <v>12</v>
      </c>
      <c r="U39" s="105"/>
      <c r="V39" s="94"/>
    </row>
    <row r="40" spans="1:22" ht="15.75">
      <c r="A40" s="57">
        <v>2</v>
      </c>
      <c r="B40" s="8" t="s">
        <v>81</v>
      </c>
      <c r="C40" s="8" t="s">
        <v>186</v>
      </c>
      <c r="D40" s="2" t="s">
        <v>195</v>
      </c>
      <c r="E40" s="9">
        <v>90</v>
      </c>
      <c r="F40" s="10">
        <v>89</v>
      </c>
      <c r="G40" s="24" t="s">
        <v>58</v>
      </c>
      <c r="H40" s="11">
        <f t="shared" si="16"/>
        <v>0.64207315041223223</v>
      </c>
      <c r="I40" s="2"/>
      <c r="J40" s="2">
        <v>155</v>
      </c>
      <c r="K40" s="2">
        <v>160</v>
      </c>
      <c r="L40" s="17">
        <f t="shared" si="12"/>
        <v>160</v>
      </c>
      <c r="M40" s="12">
        <f t="shared" si="13"/>
        <v>5136.5852032978582</v>
      </c>
      <c r="N40" s="2">
        <v>90</v>
      </c>
      <c r="O40" s="2">
        <v>29</v>
      </c>
      <c r="P40" s="16">
        <f t="shared" si="14"/>
        <v>189</v>
      </c>
      <c r="Q40" s="12">
        <f t="shared" si="17"/>
        <v>1927.1825609623147</v>
      </c>
      <c r="R40" s="12">
        <f>H40*L40*50+H40*N40*O40</f>
        <v>6812.3961258737845</v>
      </c>
      <c r="S40" s="12">
        <f t="shared" si="15"/>
        <v>7063.767764260173</v>
      </c>
      <c r="T40" s="105">
        <v>9</v>
      </c>
      <c r="U40" s="105">
        <v>12</v>
      </c>
      <c r="V40" s="94"/>
    </row>
    <row r="41" spans="1:22" ht="15.75">
      <c r="A41" s="55">
        <v>1</v>
      </c>
      <c r="B41" s="2" t="s">
        <v>27</v>
      </c>
      <c r="C41" s="2" t="s">
        <v>175</v>
      </c>
      <c r="D41" s="2" t="s">
        <v>189</v>
      </c>
      <c r="E41" s="2">
        <v>90</v>
      </c>
      <c r="F41" s="10">
        <v>88.5</v>
      </c>
      <c r="G41" s="23" t="s">
        <v>32</v>
      </c>
      <c r="H41" s="11">
        <f t="shared" si="16"/>
        <v>0.64396802488105154</v>
      </c>
      <c r="I41" s="2">
        <v>120</v>
      </c>
      <c r="J41" s="2">
        <v>127.5</v>
      </c>
      <c r="K41" s="2">
        <v>132.5</v>
      </c>
      <c r="L41" s="17">
        <f t="shared" si="12"/>
        <v>132.5</v>
      </c>
      <c r="M41" s="12">
        <f t="shared" si="13"/>
        <v>4266.2881648369666</v>
      </c>
      <c r="N41" s="2">
        <v>90</v>
      </c>
      <c r="O41" s="2">
        <v>18</v>
      </c>
      <c r="P41" s="16">
        <f t="shared" si="14"/>
        <v>150.5</v>
      </c>
      <c r="Q41" s="12">
        <f t="shared" si="17"/>
        <v>1199.712430353399</v>
      </c>
      <c r="R41" s="12">
        <f>H41*L41*50+H41*N41*O41*1.1</f>
        <v>5413.8391851750002</v>
      </c>
      <c r="S41" s="12">
        <f t="shared" si="15"/>
        <v>5466.0005951903659</v>
      </c>
      <c r="T41" s="105">
        <v>12</v>
      </c>
      <c r="U41" s="105"/>
      <c r="V41" s="94"/>
    </row>
    <row r="42" spans="1:22" ht="23.25">
      <c r="A42" s="112" t="s">
        <v>170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  <c r="T42" s="105"/>
      <c r="U42" s="105"/>
      <c r="V42" s="94"/>
    </row>
    <row r="43" spans="1:22" s="1" customFormat="1" ht="17.25" customHeight="1">
      <c r="A43" s="58">
        <v>1</v>
      </c>
      <c r="B43" s="8" t="s">
        <v>103</v>
      </c>
      <c r="C43" s="2" t="s">
        <v>180</v>
      </c>
      <c r="D43" s="7" t="s">
        <v>195</v>
      </c>
      <c r="E43" s="7">
        <v>100</v>
      </c>
      <c r="F43" s="10">
        <v>93.7</v>
      </c>
      <c r="G43" s="10" t="s">
        <v>11</v>
      </c>
      <c r="H43" s="11">
        <f t="shared" ref="H43:H53" si="18">500/(-216.0475144+16.2606339*$F43-0.002388645*$F43^2-0.00113732*$F43^3+0.00000701863*$F43^4-0.00000001291*$F43^5)</f>
        <v>0.62597796863513633</v>
      </c>
      <c r="I43" s="7">
        <v>190</v>
      </c>
      <c r="J43" s="7">
        <v>200</v>
      </c>
      <c r="K43" s="7">
        <v>205</v>
      </c>
      <c r="L43" s="17">
        <f t="shared" ref="L43:L53" si="19">MAX(I43:K43)</f>
        <v>205</v>
      </c>
      <c r="M43" s="12">
        <f t="shared" ref="M43:M53" si="20">L43*50*H43</f>
        <v>6416.2741785101471</v>
      </c>
      <c r="N43" s="7">
        <v>100</v>
      </c>
      <c r="O43" s="2">
        <v>29</v>
      </c>
      <c r="P43" s="16">
        <f t="shared" ref="P43:P53" si="21">L43+O43</f>
        <v>234</v>
      </c>
      <c r="Q43" s="12">
        <f t="shared" ref="Q43:Q53" si="22">IF(E43=60,O43*N43*H43*1,IF(E43=70,O43*N43*H43*1.05,IF(E43=80,O43*N43*H43*1.1,IF(E43=90,O43*N43*H43*1.15,IF(E43=100,O43*N43*H43*1.2,IF(E43=110,O43*N43*H43*1.25,IF(E43=120,O43*N43*H43*1.3,IF(E43=130,O43*N43*H43*1.35,IF(E43=140,O43*N43*H43*1.4,IF(E43=150,O43*N43*H43*1.45,IF(E43=160,O43*N43*H43*1.5,IF(E43=170,O43*N43*H43*1.55,IF(E43=180,O43*N43*H43*1.6,IF(E43=190,O43*N43*H43*1.65,IF(E43=200,O43*N43*H43*1.7,IF(E43=210,O43*N43*H43*1.75))))))))))))))))</f>
        <v>2178.4033308502744</v>
      </c>
      <c r="R43" s="12">
        <f>H43*L43*50+H43*N43*O43*1.05</f>
        <v>8322.3770930041374</v>
      </c>
      <c r="S43" s="12">
        <f t="shared" ref="S43:S53" si="23">M43+Q43</f>
        <v>8594.677509360421</v>
      </c>
      <c r="T43" s="105">
        <v>12</v>
      </c>
      <c r="U43" s="105">
        <v>18</v>
      </c>
      <c r="V43" s="94"/>
    </row>
    <row r="44" spans="1:22" ht="15.75">
      <c r="A44" s="58">
        <v>2</v>
      </c>
      <c r="B44" s="33" t="s">
        <v>60</v>
      </c>
      <c r="C44" s="33" t="s">
        <v>183</v>
      </c>
      <c r="D44" s="7" t="s">
        <v>195</v>
      </c>
      <c r="E44" s="7">
        <v>100</v>
      </c>
      <c r="F44" s="32">
        <v>92.8</v>
      </c>
      <c r="G44" s="32" t="s">
        <v>11</v>
      </c>
      <c r="H44" s="25">
        <f t="shared" si="18"/>
        <v>0.62883343519596246</v>
      </c>
      <c r="I44" s="7">
        <v>155</v>
      </c>
      <c r="J44" s="7">
        <v>165</v>
      </c>
      <c r="K44" s="7">
        <v>170</v>
      </c>
      <c r="L44" s="17">
        <f t="shared" si="19"/>
        <v>170</v>
      </c>
      <c r="M44" s="26">
        <f t="shared" si="20"/>
        <v>5345.0841991656807</v>
      </c>
      <c r="N44" s="7">
        <v>100</v>
      </c>
      <c r="O44" s="7">
        <v>40</v>
      </c>
      <c r="P44" s="16">
        <f t="shared" si="21"/>
        <v>210</v>
      </c>
      <c r="Q44" s="26">
        <f t="shared" si="22"/>
        <v>3018.4004889406197</v>
      </c>
      <c r="R44" s="26">
        <f>H44*L44*50+H44*N44*O44*1.05</f>
        <v>7986.1846269887228</v>
      </c>
      <c r="S44" s="26">
        <f t="shared" si="23"/>
        <v>8363.4846881063004</v>
      </c>
      <c r="T44" s="105">
        <v>9</v>
      </c>
      <c r="U44" s="105">
        <v>12</v>
      </c>
      <c r="V44" s="94"/>
    </row>
    <row r="45" spans="1:22" s="1" customFormat="1" ht="15.75">
      <c r="A45" s="55">
        <v>3</v>
      </c>
      <c r="B45" s="8" t="s">
        <v>122</v>
      </c>
      <c r="C45" s="8" t="s">
        <v>182</v>
      </c>
      <c r="D45" s="7" t="s">
        <v>192</v>
      </c>
      <c r="E45" s="7">
        <v>100</v>
      </c>
      <c r="F45" s="10">
        <v>96.95</v>
      </c>
      <c r="G45" s="10" t="s">
        <v>11</v>
      </c>
      <c r="H45" s="11">
        <f t="shared" si="18"/>
        <v>0.61647005466428995</v>
      </c>
      <c r="I45" s="7">
        <v>170</v>
      </c>
      <c r="J45" s="7">
        <v>180</v>
      </c>
      <c r="K45" s="7">
        <v>0</v>
      </c>
      <c r="L45" s="17">
        <f t="shared" si="19"/>
        <v>180</v>
      </c>
      <c r="M45" s="12">
        <f t="shared" si="20"/>
        <v>5548.2304919786093</v>
      </c>
      <c r="N45" s="7">
        <v>100</v>
      </c>
      <c r="O45" s="2">
        <v>24</v>
      </c>
      <c r="P45" s="16">
        <f t="shared" si="21"/>
        <v>204</v>
      </c>
      <c r="Q45" s="12">
        <f t="shared" si="22"/>
        <v>1775.4337574331551</v>
      </c>
      <c r="R45" s="12">
        <f>H45*L45*50+H45*N45*O45*1.05</f>
        <v>7101.7350297326202</v>
      </c>
      <c r="S45" s="12">
        <f t="shared" si="23"/>
        <v>7323.6642494117641</v>
      </c>
      <c r="T45" s="105">
        <v>8</v>
      </c>
      <c r="U45" s="105">
        <v>12</v>
      </c>
      <c r="V45" s="94"/>
    </row>
    <row r="46" spans="1:22" s="1" customFormat="1" ht="15.75">
      <c r="A46" s="55"/>
      <c r="B46" s="8" t="s">
        <v>96</v>
      </c>
      <c r="C46" s="8" t="s">
        <v>184</v>
      </c>
      <c r="D46" s="7" t="s">
        <v>194</v>
      </c>
      <c r="E46" s="7">
        <v>100</v>
      </c>
      <c r="F46" s="10">
        <v>97.4</v>
      </c>
      <c r="G46" s="10" t="s">
        <v>11</v>
      </c>
      <c r="H46" s="11">
        <f t="shared" si="18"/>
        <v>0.61524691165062528</v>
      </c>
      <c r="I46" s="7">
        <v>155</v>
      </c>
      <c r="J46" s="7">
        <v>165</v>
      </c>
      <c r="K46" s="7">
        <v>175</v>
      </c>
      <c r="L46" s="17">
        <f t="shared" si="19"/>
        <v>175</v>
      </c>
      <c r="M46" s="12">
        <f t="shared" si="20"/>
        <v>5383.4104769429714</v>
      </c>
      <c r="N46" s="7">
        <v>100</v>
      </c>
      <c r="O46" s="2">
        <v>25</v>
      </c>
      <c r="P46" s="16">
        <f t="shared" si="21"/>
        <v>200</v>
      </c>
      <c r="Q46" s="12">
        <f t="shared" si="22"/>
        <v>1845.7407349518758</v>
      </c>
      <c r="R46" s="12">
        <f>H46*L46*50+H46*N46*O46*1.05</f>
        <v>6998.4336200258631</v>
      </c>
      <c r="S46" s="12">
        <f t="shared" si="23"/>
        <v>7229.1512118948467</v>
      </c>
      <c r="T46" s="105">
        <v>7</v>
      </c>
      <c r="U46" s="105">
        <v>12</v>
      </c>
      <c r="V46" s="94"/>
    </row>
    <row r="47" spans="1:22" ht="15.75">
      <c r="A47" s="55"/>
      <c r="B47" s="8" t="s">
        <v>117</v>
      </c>
      <c r="C47" s="8" t="s">
        <v>184</v>
      </c>
      <c r="D47" s="7" t="s">
        <v>194</v>
      </c>
      <c r="E47" s="7">
        <v>100</v>
      </c>
      <c r="F47" s="2">
        <v>98.85</v>
      </c>
      <c r="G47" s="10" t="s">
        <v>11</v>
      </c>
      <c r="H47" s="11">
        <f t="shared" si="18"/>
        <v>0.61144995994349083</v>
      </c>
      <c r="I47" s="2">
        <v>155</v>
      </c>
      <c r="J47" s="2">
        <v>162.5</v>
      </c>
      <c r="K47" s="2">
        <v>0</v>
      </c>
      <c r="L47" s="17">
        <f t="shared" si="19"/>
        <v>162.5</v>
      </c>
      <c r="M47" s="12">
        <f t="shared" si="20"/>
        <v>4968.0309245408625</v>
      </c>
      <c r="N47" s="2">
        <v>100</v>
      </c>
      <c r="O47" s="2">
        <v>22</v>
      </c>
      <c r="P47" s="16">
        <f t="shared" si="21"/>
        <v>184.5</v>
      </c>
      <c r="Q47" s="12">
        <f t="shared" si="22"/>
        <v>1614.2278942508158</v>
      </c>
      <c r="R47" s="12">
        <f>H47*L47*50+H47*N47*O47</f>
        <v>6313.2208364165426</v>
      </c>
      <c r="S47" s="12">
        <f t="shared" si="23"/>
        <v>6582.2588187916781</v>
      </c>
      <c r="T47" s="105">
        <v>6</v>
      </c>
      <c r="U47" s="105"/>
      <c r="V47" s="94"/>
    </row>
    <row r="48" spans="1:22" ht="15.75">
      <c r="A48" s="55"/>
      <c r="B48" s="8" t="s">
        <v>100</v>
      </c>
      <c r="C48" s="8" t="s">
        <v>175</v>
      </c>
      <c r="D48" s="7" t="s">
        <v>189</v>
      </c>
      <c r="E48" s="7">
        <v>100</v>
      </c>
      <c r="F48" s="10">
        <v>97.7</v>
      </c>
      <c r="G48" s="10" t="s">
        <v>11</v>
      </c>
      <c r="H48" s="11">
        <f t="shared" si="18"/>
        <v>0.61444344424827546</v>
      </c>
      <c r="I48" s="7">
        <v>145</v>
      </c>
      <c r="J48" s="7">
        <v>0</v>
      </c>
      <c r="K48" s="7">
        <v>155</v>
      </c>
      <c r="L48" s="17">
        <f t="shared" si="19"/>
        <v>155</v>
      </c>
      <c r="M48" s="12">
        <f t="shared" si="20"/>
        <v>4761.9366929241351</v>
      </c>
      <c r="N48" s="7">
        <v>100</v>
      </c>
      <c r="O48" s="2">
        <v>18</v>
      </c>
      <c r="P48" s="16">
        <f t="shared" si="21"/>
        <v>173</v>
      </c>
      <c r="Q48" s="12">
        <f t="shared" si="22"/>
        <v>1327.1978395762749</v>
      </c>
      <c r="R48" s="12">
        <f>H48*L48*50+H48*N48*O48*1.05</f>
        <v>5923.2348025533756</v>
      </c>
      <c r="S48" s="12">
        <f t="shared" si="23"/>
        <v>6089.1345325004095</v>
      </c>
      <c r="T48" s="105">
        <v>5</v>
      </c>
      <c r="U48" s="105"/>
      <c r="V48" s="94"/>
    </row>
    <row r="49" spans="1:70" ht="15.75">
      <c r="A49" s="55"/>
      <c r="B49" s="8" t="s">
        <v>97</v>
      </c>
      <c r="C49" s="8" t="s">
        <v>184</v>
      </c>
      <c r="D49" s="7" t="s">
        <v>194</v>
      </c>
      <c r="E49" s="7">
        <v>100</v>
      </c>
      <c r="F49" s="10">
        <v>97.8</v>
      </c>
      <c r="G49" s="10" t="s">
        <v>11</v>
      </c>
      <c r="H49" s="11">
        <f t="shared" si="18"/>
        <v>0.61417772466336318</v>
      </c>
      <c r="I49" s="7">
        <v>130</v>
      </c>
      <c r="J49" s="7">
        <v>140</v>
      </c>
      <c r="K49" s="7">
        <v>145</v>
      </c>
      <c r="L49" s="17">
        <f t="shared" si="19"/>
        <v>145</v>
      </c>
      <c r="M49" s="12">
        <f t="shared" si="20"/>
        <v>4452.7885038093827</v>
      </c>
      <c r="N49" s="7">
        <v>100</v>
      </c>
      <c r="O49" s="2">
        <v>17</v>
      </c>
      <c r="P49" s="16">
        <f t="shared" si="21"/>
        <v>162</v>
      </c>
      <c r="Q49" s="12">
        <f t="shared" si="22"/>
        <v>1252.9225583132609</v>
      </c>
      <c r="R49" s="12">
        <f>H49*L49*50+H49*N49*O49*1.05</f>
        <v>5549.0957423334858</v>
      </c>
      <c r="S49" s="12">
        <f t="shared" si="23"/>
        <v>5705.7110621226439</v>
      </c>
      <c r="T49" s="105">
        <v>4</v>
      </c>
      <c r="U49" s="105"/>
      <c r="V49" s="94"/>
    </row>
    <row r="50" spans="1:70" ht="15.75">
      <c r="A50" s="55"/>
      <c r="B50" s="8" t="s">
        <v>99</v>
      </c>
      <c r="C50" s="8" t="s">
        <v>255</v>
      </c>
      <c r="D50" s="7" t="s">
        <v>195</v>
      </c>
      <c r="E50" s="7">
        <v>100</v>
      </c>
      <c r="F50" s="10">
        <v>94.5</v>
      </c>
      <c r="G50" s="10" t="s">
        <v>11</v>
      </c>
      <c r="H50" s="11">
        <f t="shared" si="18"/>
        <v>0.62352342308857001</v>
      </c>
      <c r="I50" s="7">
        <v>0</v>
      </c>
      <c r="J50" s="7">
        <v>130</v>
      </c>
      <c r="K50" s="7">
        <v>135</v>
      </c>
      <c r="L50" s="17">
        <f t="shared" si="19"/>
        <v>135</v>
      </c>
      <c r="M50" s="12">
        <f t="shared" si="20"/>
        <v>4208.7831058478478</v>
      </c>
      <c r="N50" s="7">
        <v>100</v>
      </c>
      <c r="O50" s="2">
        <v>16</v>
      </c>
      <c r="P50" s="16">
        <f t="shared" si="21"/>
        <v>151</v>
      </c>
      <c r="Q50" s="12">
        <f t="shared" si="22"/>
        <v>1197.1649723300545</v>
      </c>
      <c r="R50" s="12">
        <f>H50*L50*50+H50*N50*O50*1.05</f>
        <v>5256.3024566366457</v>
      </c>
      <c r="S50" s="12">
        <f t="shared" si="23"/>
        <v>5405.9480781779021</v>
      </c>
      <c r="T50" s="105">
        <v>3</v>
      </c>
      <c r="U50" s="105"/>
      <c r="V50" s="94"/>
    </row>
    <row r="51" spans="1:70" ht="15.75">
      <c r="A51" s="55">
        <v>1</v>
      </c>
      <c r="B51" s="8" t="s">
        <v>82</v>
      </c>
      <c r="C51" s="8"/>
      <c r="D51" s="2" t="s">
        <v>191</v>
      </c>
      <c r="E51" s="9">
        <v>100</v>
      </c>
      <c r="F51" s="2">
        <v>98.4</v>
      </c>
      <c r="G51" s="28" t="s">
        <v>36</v>
      </c>
      <c r="H51" s="11">
        <f t="shared" si="18"/>
        <v>0.61260520067680624</v>
      </c>
      <c r="I51" s="2">
        <v>155</v>
      </c>
      <c r="J51" s="2">
        <v>162.5</v>
      </c>
      <c r="K51" s="2">
        <v>165</v>
      </c>
      <c r="L51" s="17">
        <f t="shared" si="19"/>
        <v>165</v>
      </c>
      <c r="M51" s="12">
        <f t="shared" si="20"/>
        <v>5053.9929055836519</v>
      </c>
      <c r="N51" s="2">
        <v>100</v>
      </c>
      <c r="O51" s="2">
        <v>28</v>
      </c>
      <c r="P51" s="16">
        <f t="shared" si="21"/>
        <v>193</v>
      </c>
      <c r="Q51" s="12">
        <f t="shared" si="22"/>
        <v>2058.353474274069</v>
      </c>
      <c r="R51" s="12">
        <f>H51*L51*50+H51*N51*O51</f>
        <v>6769.287467478709</v>
      </c>
      <c r="S51" s="12">
        <f t="shared" si="23"/>
        <v>7112.3463798577213</v>
      </c>
      <c r="T51" s="105">
        <v>12</v>
      </c>
      <c r="U51" s="105">
        <v>12</v>
      </c>
      <c r="V51" s="94"/>
    </row>
    <row r="52" spans="1:70" ht="15.75">
      <c r="A52" s="55">
        <v>1</v>
      </c>
      <c r="B52" s="8" t="s">
        <v>122</v>
      </c>
      <c r="C52" s="8" t="s">
        <v>182</v>
      </c>
      <c r="D52" s="2" t="s">
        <v>192</v>
      </c>
      <c r="E52" s="7">
        <v>100</v>
      </c>
      <c r="F52" s="10">
        <v>96.95</v>
      </c>
      <c r="G52" s="23" t="s">
        <v>58</v>
      </c>
      <c r="H52" s="11">
        <f t="shared" si="18"/>
        <v>0.61647005466428995</v>
      </c>
      <c r="I52" s="7">
        <v>170</v>
      </c>
      <c r="J52" s="7">
        <v>180</v>
      </c>
      <c r="K52" s="7">
        <v>0</v>
      </c>
      <c r="L52" s="17">
        <f t="shared" si="19"/>
        <v>180</v>
      </c>
      <c r="M52" s="12">
        <f t="shared" si="20"/>
        <v>5548.2304919786093</v>
      </c>
      <c r="N52" s="7">
        <v>100</v>
      </c>
      <c r="O52" s="2">
        <v>24</v>
      </c>
      <c r="P52" s="16">
        <f t="shared" si="21"/>
        <v>204</v>
      </c>
      <c r="Q52" s="12">
        <f t="shared" si="22"/>
        <v>1775.4337574331551</v>
      </c>
      <c r="R52" s="12">
        <f>H52*L52*50+H52*N52*O52*1.05</f>
        <v>7101.7350297326202</v>
      </c>
      <c r="S52" s="12">
        <f t="shared" si="23"/>
        <v>7323.6642494117641</v>
      </c>
      <c r="T52" s="105">
        <v>12</v>
      </c>
      <c r="U52" s="105">
        <v>12</v>
      </c>
      <c r="V52" s="94"/>
    </row>
    <row r="53" spans="1:70" ht="15.75">
      <c r="A53" s="58">
        <v>2</v>
      </c>
      <c r="B53" s="8" t="s">
        <v>117</v>
      </c>
      <c r="C53" s="8" t="s">
        <v>184</v>
      </c>
      <c r="D53" s="2" t="s">
        <v>194</v>
      </c>
      <c r="E53" s="9">
        <v>100</v>
      </c>
      <c r="F53" s="2">
        <v>98.85</v>
      </c>
      <c r="G53" s="28" t="s">
        <v>58</v>
      </c>
      <c r="H53" s="11">
        <f t="shared" si="18"/>
        <v>0.61144995994349083</v>
      </c>
      <c r="I53" s="2">
        <v>155</v>
      </c>
      <c r="J53" s="2">
        <v>162.5</v>
      </c>
      <c r="K53" s="2">
        <v>0</v>
      </c>
      <c r="L53" s="17">
        <f t="shared" si="19"/>
        <v>162.5</v>
      </c>
      <c r="M53" s="12">
        <f t="shared" si="20"/>
        <v>4968.0309245408625</v>
      </c>
      <c r="N53" s="2">
        <v>100</v>
      </c>
      <c r="O53" s="2">
        <v>22</v>
      </c>
      <c r="P53" s="16">
        <f t="shared" si="21"/>
        <v>184.5</v>
      </c>
      <c r="Q53" s="12">
        <f t="shared" si="22"/>
        <v>1614.2278942508158</v>
      </c>
      <c r="R53" s="12">
        <f>H53*L53*50+H53*N53*O53</f>
        <v>6313.2208364165426</v>
      </c>
      <c r="S53" s="12">
        <f t="shared" si="23"/>
        <v>6582.2588187916781</v>
      </c>
      <c r="T53" s="105">
        <v>9</v>
      </c>
      <c r="U53" s="105"/>
      <c r="V53" s="94"/>
    </row>
    <row r="54" spans="1:70" ht="23.25">
      <c r="A54" s="112" t="s">
        <v>171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4"/>
      <c r="T54" s="105"/>
      <c r="U54" s="105"/>
      <c r="V54" s="94"/>
    </row>
    <row r="55" spans="1:70" s="1" customFormat="1" ht="15" customHeight="1">
      <c r="A55" s="58">
        <v>1</v>
      </c>
      <c r="B55" s="8" t="s">
        <v>64</v>
      </c>
      <c r="C55" s="2" t="s">
        <v>179</v>
      </c>
      <c r="D55" s="7" t="s">
        <v>191</v>
      </c>
      <c r="E55" s="7">
        <v>110</v>
      </c>
      <c r="F55" s="10">
        <v>101.7</v>
      </c>
      <c r="G55" s="10" t="s">
        <v>11</v>
      </c>
      <c r="H55" s="11">
        <f>500/(-216.0475144+16.2606339*$F55-0.002388645*$F55^2-0.00113732*$F55^3+0.00000701863*$F55^4-0.00000001291*$F55^5)</f>
        <v>0.60459048607154453</v>
      </c>
      <c r="I55" s="7">
        <v>195</v>
      </c>
      <c r="J55" s="7">
        <v>202.5</v>
      </c>
      <c r="K55" s="7">
        <v>0</v>
      </c>
      <c r="L55" s="17">
        <f>MAX(I55:K55)</f>
        <v>202.5</v>
      </c>
      <c r="M55" s="12">
        <f>L55*50*H55</f>
        <v>6121.4786714743886</v>
      </c>
      <c r="N55" s="7">
        <v>110</v>
      </c>
      <c r="O55" s="2">
        <v>27</v>
      </c>
      <c r="P55" s="16">
        <f>L55+O55</f>
        <v>229.5</v>
      </c>
      <c r="Q55" s="12">
        <f>IF(E55=60,O55*N55*H55*1,IF(E55=70,O55*N55*H55*1.05,IF(E55=80,O55*N55*H55*1.1,IF(E55=90,O55*N55*H55*1.15,IF(E55=100,O55*N55*H55*1.2,IF(E55=110,O55*N55*H55*1.25,IF(E55=120,O55*N55*H55*1.3,IF(E55=130,O55*N55*H55*1.35,IF(E55=140,O55*N55*H55*1.4,IF(E55=150,O55*N55*H55*1.45,IF(E55=160,O55*N55*H55*1.5,IF(E55=170,O55*N55*H55*1.55,IF(E55=180,O55*N55*H55*1.6,IF(E55=190,O55*N55*H55*1.65,IF(E55=200,O55*N55*H55*1.7,IF(E55=210,O55*N55*H55*1.75))))))))))))))))</f>
        <v>2244.5421795406091</v>
      </c>
      <c r="R55" s="12">
        <f>H55*L55*50+H55*N55*O55*1.05</f>
        <v>8006.8941022884992</v>
      </c>
      <c r="S55" s="12">
        <f>M55+Q55</f>
        <v>8366.0208510149969</v>
      </c>
      <c r="T55" s="105">
        <v>12</v>
      </c>
      <c r="U55" s="105">
        <v>18</v>
      </c>
      <c r="V55" s="94"/>
    </row>
    <row r="56" spans="1:70" ht="15.75">
      <c r="A56" s="55">
        <v>2</v>
      </c>
      <c r="B56" s="8" t="s">
        <v>102</v>
      </c>
      <c r="C56" s="2" t="s">
        <v>186</v>
      </c>
      <c r="D56" s="7" t="s">
        <v>190</v>
      </c>
      <c r="E56" s="7">
        <v>110</v>
      </c>
      <c r="F56" s="10">
        <v>105.8</v>
      </c>
      <c r="G56" s="10" t="s">
        <v>11</v>
      </c>
      <c r="H56" s="11">
        <f>500/(-216.0475144+16.2606339*$F56-0.002388645*$F56^2-0.00113732*$F56^3+0.00000701863*$F56^4-0.00000001291*$F56^5)</f>
        <v>0.59598120742380223</v>
      </c>
      <c r="I56" s="7">
        <v>185</v>
      </c>
      <c r="J56" s="7">
        <v>192.5</v>
      </c>
      <c r="K56" s="7">
        <v>195</v>
      </c>
      <c r="L56" s="17">
        <f>MAX(I56:K56)</f>
        <v>195</v>
      </c>
      <c r="M56" s="12">
        <f>L56*50*H56</f>
        <v>5810.8167723820716</v>
      </c>
      <c r="N56" s="7">
        <v>110</v>
      </c>
      <c r="O56" s="2">
        <v>23</v>
      </c>
      <c r="P56" s="16">
        <f>L56+O56</f>
        <v>218</v>
      </c>
      <c r="Q56" s="12">
        <f>IF(E56=60,O56*N56*H56*1,IF(E56=70,O56*N56*H56*1.05,IF(E56=80,O56*N56*H56*1.1,IF(E56=90,O56*N56*H56*1.15,IF(E56=100,O56*N56*H56*1.2,IF(E56=110,O56*N56*H56*1.25,IF(E56=120,O56*N56*H56*1.3,IF(E56=130,O56*N56*H56*1.35,IF(E56=140,O56*N56*H56*1.4,IF(E56=150,O56*N56*H56*1.45,IF(E56=160,O56*N56*H56*1.5,IF(E56=170,O56*N56*H56*1.55,IF(E56=180,O56*N56*H56*1.6,IF(E56=190,O56*N56*H56*1.65,IF(E56=200,O56*N56*H56*1.7,IF(E56=210,O56*N56*H56*1.75))))))))))))))))</f>
        <v>1884.7905684777745</v>
      </c>
      <c r="R56" s="12">
        <f>H56*L56*50+H56*N56*O56*1.05</f>
        <v>7394.0408499034029</v>
      </c>
      <c r="S56" s="12">
        <f>M56+Q56</f>
        <v>7695.6073408598459</v>
      </c>
      <c r="T56" s="105">
        <v>9</v>
      </c>
      <c r="U56" s="105">
        <v>12</v>
      </c>
      <c r="V56" s="94"/>
    </row>
    <row r="57" spans="1:70" s="44" customFormat="1" ht="15.75">
      <c r="A57" s="58">
        <v>3</v>
      </c>
      <c r="B57" s="33" t="s">
        <v>160</v>
      </c>
      <c r="C57" s="33" t="s">
        <v>183</v>
      </c>
      <c r="D57" s="7" t="s">
        <v>193</v>
      </c>
      <c r="E57" s="7">
        <v>110</v>
      </c>
      <c r="F57" s="32">
        <v>108.6</v>
      </c>
      <c r="G57" s="32" t="s">
        <v>11</v>
      </c>
      <c r="H57" s="25">
        <f>500/(-216.0475144+16.2606339*$F57-0.002388645*$F57^2-0.00113732*$F57^3+0.00000701863*$F57^4-0.00000001291*$F57^5)</f>
        <v>0.59085279923362422</v>
      </c>
      <c r="I57" s="7">
        <v>175</v>
      </c>
      <c r="J57" s="7">
        <v>180</v>
      </c>
      <c r="K57" s="7">
        <v>185</v>
      </c>
      <c r="L57" s="17">
        <f>MAX(I57:K57)</f>
        <v>185</v>
      </c>
      <c r="M57" s="26">
        <f>L57*50*H57</f>
        <v>5465.3883929110243</v>
      </c>
      <c r="N57" s="7">
        <v>110</v>
      </c>
      <c r="O57" s="7">
        <v>26</v>
      </c>
      <c r="P57" s="16">
        <f>L57+O57</f>
        <v>211</v>
      </c>
      <c r="Q57" s="26">
        <f>IF(E57=60,O57*N57*H57*1,IF(E57=70,O57*N57*H57*1.05,IF(E57=80,O57*N57*H57*1.1,IF(E57=90,O57*N57*H57*1.15,IF(E57=100,O57*N57*H57*1.2,IF(E57=110,O57*N57*H57*1.25,IF(E57=120,O57*N57*H57*1.3,IF(E57=130,O57*N57*H57*1.35,IF(E57=140,O57*N57*H57*1.4,IF(E57=150,O57*N57*H57*1.45,IF(E57=160,O57*N57*H57*1.5,IF(E57=170,O57*N57*H57*1.55,IF(E57=180,O57*N57*H57*1.6,IF(E57=190,O57*N57*H57*1.65,IF(E57=200,O57*N57*H57*1.7,IF(E57=210,O57*N57*H57*1.75))))))))))))))))</f>
        <v>2112.2987572602065</v>
      </c>
      <c r="R57" s="26">
        <f>H57*L57*50+H57*N57*O57*1.05</f>
        <v>7239.7193490095979</v>
      </c>
      <c r="S57" s="26">
        <f>M57+Q57</f>
        <v>7577.6871501712303</v>
      </c>
      <c r="T57" s="105">
        <v>8</v>
      </c>
      <c r="U57" s="105">
        <v>18</v>
      </c>
      <c r="V57" s="94"/>
      <c r="W57"/>
      <c r="X57"/>
      <c r="Y57"/>
      <c r="Z57"/>
      <c r="AA57"/>
      <c r="AB57"/>
      <c r="AC57"/>
      <c r="AD57"/>
      <c r="AE57"/>
      <c r="AF57"/>
      <c r="AG57"/>
      <c r="AH57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</row>
    <row r="58" spans="1:70" ht="15.75">
      <c r="A58" s="55"/>
      <c r="B58" s="8" t="s">
        <v>101</v>
      </c>
      <c r="C58" s="2"/>
      <c r="D58" s="7" t="s">
        <v>195</v>
      </c>
      <c r="E58" s="7">
        <v>110</v>
      </c>
      <c r="F58" s="10">
        <v>109.5</v>
      </c>
      <c r="G58" s="10" t="s">
        <v>11</v>
      </c>
      <c r="H58" s="11">
        <f>500/(-216.0475144+16.2606339*$F58-0.002388645*$F58^2-0.00113732*$F58^3+0.00000701863*$F58^4-0.00000001291*$F58^5)</f>
        <v>0.58932102830140654</v>
      </c>
      <c r="I58" s="7">
        <v>175</v>
      </c>
      <c r="J58" s="7">
        <v>182.5</v>
      </c>
      <c r="K58" s="7">
        <v>185</v>
      </c>
      <c r="L58" s="17">
        <f>MAX(I58:K58)</f>
        <v>185</v>
      </c>
      <c r="M58" s="12">
        <f>L58*50*H58</f>
        <v>5451.2195117880101</v>
      </c>
      <c r="N58" s="7">
        <v>110</v>
      </c>
      <c r="O58" s="2">
        <v>23</v>
      </c>
      <c r="P58" s="16">
        <f>L58+O58</f>
        <v>208</v>
      </c>
      <c r="Q58" s="12">
        <f>IF(E58=60,O58*N58*H58*1,IF(E58=70,O58*N58*H58*1.05,IF(E58=80,O58*N58*H58*1.1,IF(E58=90,O58*N58*H58*1.15,IF(E58=100,O58*N58*H58*1.2,IF(E58=110,O58*N58*H58*1.25,IF(E58=120,O58*N58*H58*1.3,IF(E58=130,O58*N58*H58*1.35,IF(E58=140,O58*N58*H58*1.4,IF(E58=150,O58*N58*H58*1.45,IF(E58=160,O58*N58*H58*1.5,IF(E58=170,O58*N58*H58*1.55,IF(E58=180,O58*N58*H58*1.6,IF(E58=190,O58*N58*H58*1.65,IF(E58=200,O58*N58*H58*1.7,IF(E58=210,O58*N58*H58*1.75))))))))))))))))</f>
        <v>1863.727752003198</v>
      </c>
      <c r="R58" s="12">
        <f>H58*L58*50+H58*N58*O58*1.05</f>
        <v>7016.7508234706966</v>
      </c>
      <c r="S58" s="12">
        <f>M58+Q58</f>
        <v>7314.9472637912077</v>
      </c>
      <c r="T58" s="105">
        <v>7</v>
      </c>
      <c r="U58" s="105">
        <v>12</v>
      </c>
      <c r="V58" s="94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</row>
    <row r="59" spans="1:70" ht="23.25">
      <c r="A59" s="112" t="s">
        <v>172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4"/>
      <c r="T59" s="105"/>
      <c r="U59" s="105"/>
      <c r="V59" s="94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</row>
    <row r="60" spans="1:70" s="1" customFormat="1" ht="16.5" customHeight="1">
      <c r="A60" s="55">
        <v>1</v>
      </c>
      <c r="B60" s="70" t="s">
        <v>224</v>
      </c>
      <c r="C60" s="2" t="s">
        <v>186</v>
      </c>
      <c r="D60" s="7" t="s">
        <v>190</v>
      </c>
      <c r="E60" s="7">
        <v>120</v>
      </c>
      <c r="F60" s="10">
        <v>113.7</v>
      </c>
      <c r="G60" s="10" t="s">
        <v>11</v>
      </c>
      <c r="H60" s="11">
        <f>500/(-216.0475144+16.2606339*$F60-0.002388645*$F60^2-0.00113732*$F60^3+0.00000701863*$F60^4-0.00000001291*$F60^5)</f>
        <v>0.58284768836476175</v>
      </c>
      <c r="I60" s="7">
        <v>195</v>
      </c>
      <c r="J60" s="7">
        <v>202.5</v>
      </c>
      <c r="K60" s="7">
        <v>0</v>
      </c>
      <c r="L60" s="17">
        <f>MAX(I60:K60)</f>
        <v>202.5</v>
      </c>
      <c r="M60" s="12">
        <f>L60*50*H60</f>
        <v>5901.3328446932128</v>
      </c>
      <c r="N60" s="7">
        <v>120</v>
      </c>
      <c r="O60" s="2">
        <v>19</v>
      </c>
      <c r="P60" s="16">
        <f>L60+O60</f>
        <v>221.5</v>
      </c>
      <c r="Q60" s="12">
        <f>IF(E60=60,O60*N60*H60*1,IF(E60=70,O60*N60*H60*1.05,IF(E60=80,O60*N60*H60*1.1,IF(E60=90,O60*N60*H60*1.15,IF(E60=100,O60*N60*H60*1.2,IF(E60=110,O60*N60*H60*1.25,IF(E60=120,O60*N60*H60*1.3,IF(E60=130,O60*N60*H60*1.35,IF(E60=140,O60*N60*H60*1.4,IF(E60=150,O60*N60*H60*1.45,IF(E60=160,O60*N60*H60*1.5,IF(E60=170,O60*N60*H60*1.55,IF(E60=180,O60*N60*H60*1.6,IF(E60=190,O60*N60*H60*1.65,IF(E60=200,O60*N60*H60*1.7,IF(E60=210,O60*N60*H60*1.75))))))))))))))))</f>
        <v>1727.560548313154</v>
      </c>
      <c r="R60" s="12">
        <f>H60*L60*50+H60*N60*O60*1.05</f>
        <v>7296.6702106384528</v>
      </c>
      <c r="S60" s="12">
        <f>M60+Q60</f>
        <v>7628.8933930063668</v>
      </c>
      <c r="T60" s="105">
        <v>12</v>
      </c>
      <c r="U60" s="105">
        <v>18</v>
      </c>
      <c r="V60" s="94"/>
      <c r="W60"/>
      <c r="X60"/>
      <c r="Y60"/>
      <c r="Z60"/>
      <c r="AA60"/>
      <c r="AB60"/>
      <c r="AC60"/>
      <c r="AD60"/>
      <c r="AE60"/>
      <c r="AF60"/>
      <c r="AG60"/>
      <c r="AH60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1:70" ht="15.75">
      <c r="A61" s="55">
        <v>2</v>
      </c>
      <c r="B61" s="8" t="s">
        <v>44</v>
      </c>
      <c r="C61" s="2" t="s">
        <v>175</v>
      </c>
      <c r="D61" s="2" t="s">
        <v>189</v>
      </c>
      <c r="E61" s="7">
        <v>120</v>
      </c>
      <c r="F61" s="10">
        <v>119.4</v>
      </c>
      <c r="G61" s="10" t="s">
        <v>11</v>
      </c>
      <c r="H61" s="11">
        <f>500/(-216.0475144+16.2606339*$F61-0.002388645*$F61^2-0.00113732*$F61^3+0.00000701863*$F61^4-0.00000001291*$F61^5)</f>
        <v>0.57559649552563175</v>
      </c>
      <c r="I61" s="7">
        <v>190</v>
      </c>
      <c r="J61" s="7">
        <v>195</v>
      </c>
      <c r="K61" s="7"/>
      <c r="L61" s="17">
        <f>MAX(I61:K61)</f>
        <v>195</v>
      </c>
      <c r="M61" s="12">
        <f>L61*50*H61</f>
        <v>5612.06583137491</v>
      </c>
      <c r="N61" s="7">
        <v>120</v>
      </c>
      <c r="O61" s="2">
        <v>24</v>
      </c>
      <c r="P61" s="16">
        <f>L61+O61</f>
        <v>219</v>
      </c>
      <c r="Q61" s="12">
        <f>IF(E61=60,O61*N61*H61*1,IF(E61=70,O61*N61*H61*1.05,IF(E61=80,O61*N61*H61*1.1,IF(E61=90,O61*N61*H61*1.15,IF(E61=100,O61*N61*H61*1.2,IF(E61=110,O61*N61*H61*1.25,IF(E61=120,O61*N61*H61*1.3,IF(E61=130,O61*N61*H61*1.35,IF(E61=140,O61*N61*H61*1.4,IF(E61=150,O61*N61*H61*1.45,IF(E61=160,O61*N61*H61*1.5,IF(E61=170,O61*N61*H61*1.55,IF(E61=180,O61*N61*H61*1.6,IF(E61=190,O61*N61*H61*1.65,IF(E61=200,O61*N61*H61*1.7,IF(E61=210,O61*N61*H61*1.75))))))))))))))))</f>
        <v>2155.0332792479653</v>
      </c>
      <c r="R61" s="12">
        <f>H61*L61*50+H61*N61*O61*1.05</f>
        <v>7352.6696338444199</v>
      </c>
      <c r="S61" s="12">
        <f>M61+Q61</f>
        <v>7767.0991106228757</v>
      </c>
      <c r="T61" s="105">
        <v>9</v>
      </c>
      <c r="U61" s="105">
        <v>18</v>
      </c>
      <c r="V61" s="94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</row>
    <row r="62" spans="1:70" ht="15.75">
      <c r="A62" s="55">
        <v>3</v>
      </c>
      <c r="B62" s="8" t="s">
        <v>50</v>
      </c>
      <c r="C62" s="2" t="s">
        <v>175</v>
      </c>
      <c r="D62" s="2" t="s">
        <v>189</v>
      </c>
      <c r="E62" s="7">
        <v>120</v>
      </c>
      <c r="F62" s="10">
        <v>115.6</v>
      </c>
      <c r="G62" s="10" t="s">
        <v>11</v>
      </c>
      <c r="H62" s="11">
        <f>500/(-216.0475144+16.2606339*$F62-0.002388645*$F62^2-0.00113732*$F62^3+0.00000701863*$F62^4-0.00000001291*$F62^5)</f>
        <v>0.58025105165426927</v>
      </c>
      <c r="I62" s="7">
        <v>175</v>
      </c>
      <c r="J62" s="7">
        <v>180</v>
      </c>
      <c r="K62" s="7">
        <v>187.5</v>
      </c>
      <c r="L62" s="17">
        <f>MAX(I62:K62)</f>
        <v>187.5</v>
      </c>
      <c r="M62" s="12">
        <f>L62*50*H62</f>
        <v>5439.8536092587747</v>
      </c>
      <c r="N62" s="7">
        <v>120</v>
      </c>
      <c r="O62" s="2">
        <v>21</v>
      </c>
      <c r="P62" s="16">
        <f>L62+O62</f>
        <v>208.5</v>
      </c>
      <c r="Q62" s="12">
        <f>IF(E62=60,O62*N62*H62*1,IF(E62=70,O62*N62*H62*1.05,IF(E62=80,O62*N62*H62*1.1,IF(E62=90,O62*N62*H62*1.15,IF(E62=100,O62*N62*H62*1.2,IF(E62=110,O62*N62*H62*1.25,IF(E62=120,O62*N62*H62*1.3,IF(E62=130,O62*N62*H62*1.35,IF(E62=140,O62*N62*H62*1.4,IF(E62=150,O62*N62*H62*1.45,IF(E62=160,O62*N62*H62*1.5,IF(E62=170,O62*N62*H62*1.55,IF(E62=180,O62*N62*H62*1.6,IF(E62=190,O62*N62*H62*1.65,IF(E62=200,O62*N62*H62*1.7,IF(E62=210,O62*N62*H62*1.75))))))))))))))))</f>
        <v>1900.902445219386</v>
      </c>
      <c r="R62" s="12">
        <f>H62*L62*50+H62*N62*O62*1.05</f>
        <v>6975.1978919359717</v>
      </c>
      <c r="S62" s="12">
        <f>M62+Q62</f>
        <v>7340.7560544781609</v>
      </c>
      <c r="T62" s="105">
        <v>8</v>
      </c>
      <c r="U62" s="105">
        <v>12</v>
      </c>
      <c r="V62" s="94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</row>
    <row r="63" spans="1:70" s="44" customFormat="1" ht="23.25">
      <c r="A63" s="112" t="s">
        <v>173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4"/>
      <c r="T63" s="105"/>
      <c r="U63" s="105"/>
      <c r="V63" s="94"/>
      <c r="W63"/>
      <c r="X63"/>
      <c r="Y63"/>
      <c r="Z63"/>
      <c r="AA63"/>
      <c r="AB63"/>
      <c r="AC63"/>
      <c r="AD63"/>
      <c r="AE63"/>
      <c r="AF63"/>
      <c r="AG63"/>
      <c r="AH63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</row>
    <row r="64" spans="1:70" s="44" customFormat="1" ht="16.5" customHeight="1">
      <c r="A64" s="58">
        <v>1</v>
      </c>
      <c r="B64" s="70" t="s">
        <v>223</v>
      </c>
      <c r="C64" s="2" t="s">
        <v>184</v>
      </c>
      <c r="D64" s="7" t="s">
        <v>194</v>
      </c>
      <c r="E64" s="7">
        <v>140</v>
      </c>
      <c r="F64" s="10">
        <v>135.80000000000001</v>
      </c>
      <c r="G64" s="10" t="s">
        <v>11</v>
      </c>
      <c r="H64" s="11">
        <f>500/(-216.0475144+16.2606339*$F64-0.002388645*$F64^2-0.00113732*$F64^3+0.00000701863*$F64^4-0.00000001291*$F64^5)</f>
        <v>0.5614383847249379</v>
      </c>
      <c r="I64" s="7">
        <v>175</v>
      </c>
      <c r="J64" s="7">
        <v>185</v>
      </c>
      <c r="K64" s="7">
        <v>192.5</v>
      </c>
      <c r="L64" s="17">
        <f>MAX(I64:K64)</f>
        <v>192.5</v>
      </c>
      <c r="M64" s="12">
        <f>L64*50*H64</f>
        <v>5403.844452977527</v>
      </c>
      <c r="N64" s="7">
        <v>140</v>
      </c>
      <c r="O64" s="2">
        <v>15</v>
      </c>
      <c r="P64" s="16">
        <f>L64+O64</f>
        <v>207.5</v>
      </c>
      <c r="Q64" s="12">
        <f>IF(E64=60,O64*N64*H64*1,IF(E64=70,O64*N64*H64*1.05,IF(E64=80,O64*N64*H64*1.1,IF(E64=90,O64*N64*H64*1.15,IF(E64=100,O64*N64*H64*1.2,IF(E64=110,O64*N64*H64*1.25,IF(E64=120,O64*N64*H64*1.3,IF(E64=130,O64*N64*H64*1.35,IF(E64=140,O64*N64*H64*1.4,IF(E64=150,O64*N64*H64*1.45,IF(E64=160,O64*N64*H64*1.5,IF(E64=170,O64*N64*H64*1.55,IF(E64=180,O64*N64*H64*1.6,IF(E64=190,O64*N64*H64*1.65,IF(E64=200,O64*N64*H64*1.7,IF(E64=210,O64*N64*H64*1.75))))))))))))))))</f>
        <v>1650.6288510913175</v>
      </c>
      <c r="R64" s="12">
        <f>H64*L64*50+H64*N64*O64*1.05</f>
        <v>6641.8160912960157</v>
      </c>
      <c r="S64" s="12">
        <f>M64+Q64</f>
        <v>7054.4733040688443</v>
      </c>
      <c r="T64" s="105">
        <v>12</v>
      </c>
      <c r="U64" s="105">
        <v>12</v>
      </c>
      <c r="V64" s="94"/>
      <c r="W64"/>
      <c r="X64"/>
      <c r="Y64"/>
      <c r="Z64"/>
      <c r="AA64"/>
      <c r="AB64"/>
      <c r="AC64"/>
      <c r="AD64"/>
      <c r="AE64"/>
      <c r="AF64"/>
      <c r="AG64"/>
      <c r="AH64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</row>
    <row r="65" spans="1:70" s="44" customFormat="1">
      <c r="A65"/>
      <c r="B65"/>
      <c r="C65" s="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05"/>
      <c r="U65" s="10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</row>
    <row r="66" spans="1:70">
      <c r="T66" s="105"/>
      <c r="U66" s="10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</row>
    <row r="67" spans="1:70">
      <c r="T67" s="105"/>
      <c r="U67" s="105"/>
    </row>
    <row r="68" spans="1:70" ht="30" customHeight="1">
      <c r="A68" s="111" t="s">
        <v>228</v>
      </c>
      <c r="B68" s="111"/>
      <c r="C68" s="111"/>
      <c r="D68" s="111"/>
      <c r="E68" s="111"/>
      <c r="T68" s="105"/>
      <c r="U68" s="105"/>
    </row>
    <row r="69" spans="1:70" ht="36.75" customHeight="1">
      <c r="A69" s="56" t="s">
        <v>164</v>
      </c>
      <c r="B69" s="56" t="s">
        <v>4</v>
      </c>
      <c r="C69" s="56" t="s">
        <v>227</v>
      </c>
      <c r="D69" s="74" t="s">
        <v>13</v>
      </c>
      <c r="E69" s="75" t="s">
        <v>20</v>
      </c>
    </row>
    <row r="70" spans="1:70" ht="18.75">
      <c r="A70" s="56">
        <v>1</v>
      </c>
      <c r="B70" s="72" t="s">
        <v>103</v>
      </c>
      <c r="C70" s="56">
        <v>100</v>
      </c>
      <c r="D70" s="56">
        <v>234</v>
      </c>
      <c r="E70" s="56">
        <v>8594.7000000000007</v>
      </c>
      <c r="F70" s="93">
        <v>24</v>
      </c>
    </row>
    <row r="71" spans="1:70" ht="18.75">
      <c r="A71" s="56">
        <v>2</v>
      </c>
      <c r="B71" s="72" t="s">
        <v>64</v>
      </c>
      <c r="C71" s="56">
        <v>110</v>
      </c>
      <c r="D71" s="56">
        <v>229.5</v>
      </c>
      <c r="E71" s="56">
        <v>8366</v>
      </c>
      <c r="F71" s="93">
        <v>20</v>
      </c>
    </row>
    <row r="72" spans="1:70" ht="18.75">
      <c r="A72" s="56">
        <v>3</v>
      </c>
      <c r="B72" s="73" t="s">
        <v>60</v>
      </c>
      <c r="C72" s="56">
        <v>100</v>
      </c>
      <c r="D72" s="56">
        <v>210</v>
      </c>
      <c r="E72" s="56">
        <v>8363.5</v>
      </c>
      <c r="F72" s="93">
        <v>16</v>
      </c>
    </row>
    <row r="75" spans="1:70" ht="28.5">
      <c r="A75" s="111" t="s">
        <v>229</v>
      </c>
      <c r="B75" s="111"/>
      <c r="C75" s="111"/>
      <c r="D75" s="111"/>
      <c r="E75" s="111"/>
    </row>
    <row r="76" spans="1:70" ht="56.25">
      <c r="A76" s="56" t="s">
        <v>164</v>
      </c>
      <c r="B76" s="56" t="s">
        <v>4</v>
      </c>
      <c r="C76" s="56" t="s">
        <v>227</v>
      </c>
      <c r="D76" s="74" t="s">
        <v>13</v>
      </c>
      <c r="E76" s="75" t="s">
        <v>20</v>
      </c>
    </row>
    <row r="77" spans="1:70" ht="18.75">
      <c r="A77" s="56">
        <v>1</v>
      </c>
      <c r="B77" s="72" t="s">
        <v>55</v>
      </c>
      <c r="C77" s="56">
        <v>50</v>
      </c>
      <c r="D77" s="56">
        <v>96</v>
      </c>
      <c r="E77" s="56">
        <v>6560.8</v>
      </c>
      <c r="F77" s="93">
        <v>24</v>
      </c>
    </row>
    <row r="78" spans="1:70" ht="18.75">
      <c r="A78" s="56">
        <v>2</v>
      </c>
      <c r="B78" s="56" t="s">
        <v>38</v>
      </c>
      <c r="C78" s="56">
        <v>70</v>
      </c>
      <c r="D78" s="56">
        <v>108</v>
      </c>
      <c r="E78" s="56">
        <v>5958.9</v>
      </c>
      <c r="F78" s="93">
        <v>20</v>
      </c>
    </row>
    <row r="79" spans="1:70" ht="18.75">
      <c r="A79" s="56">
        <v>3</v>
      </c>
      <c r="B79" s="56" t="s">
        <v>278</v>
      </c>
      <c r="C79" s="56">
        <v>60</v>
      </c>
      <c r="D79" s="56">
        <v>100</v>
      </c>
      <c r="E79" s="56" t="s">
        <v>279</v>
      </c>
      <c r="F79" s="93">
        <v>16</v>
      </c>
    </row>
  </sheetData>
  <sortState ref="A45:S51">
    <sortCondition descending="1" ref="P45:P51"/>
  </sortState>
  <mergeCells count="11">
    <mergeCell ref="A75:E75"/>
    <mergeCell ref="A21:S21"/>
    <mergeCell ref="A14:S14"/>
    <mergeCell ref="A5:S5"/>
    <mergeCell ref="A2:S2"/>
    <mergeCell ref="A68:E68"/>
    <mergeCell ref="A28:S28"/>
    <mergeCell ref="A42:S42"/>
    <mergeCell ref="A54:S54"/>
    <mergeCell ref="A59:S59"/>
    <mergeCell ref="A63:S63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opLeftCell="A16" zoomScale="78" zoomScaleNormal="78" workbookViewId="0">
      <selection activeCell="N40" sqref="N40:N43"/>
    </sheetView>
  </sheetViews>
  <sheetFormatPr defaultRowHeight="15"/>
  <cols>
    <col min="1" max="1" width="9.140625" customWidth="1"/>
    <col min="2" max="2" width="23" customWidth="1"/>
    <col min="3" max="3" width="13.140625" style="1" customWidth="1"/>
    <col min="4" max="4" width="16.7109375" customWidth="1"/>
    <col min="5" max="5" width="13.42578125" customWidth="1"/>
    <col min="6" max="6" width="8" customWidth="1"/>
    <col min="7" max="7" width="10" customWidth="1"/>
    <col min="9" max="9" width="9.5703125" customWidth="1"/>
    <col min="10" max="10" width="11.42578125" customWidth="1"/>
    <col min="11" max="11" width="8.140625" customWidth="1"/>
    <col min="12" max="12" width="10.7109375" customWidth="1"/>
    <col min="13" max="13" width="11.42578125" hidden="1" customWidth="1"/>
    <col min="14" max="14" width="14.140625" customWidth="1"/>
    <col min="15" max="15" width="11.28515625" customWidth="1"/>
    <col min="17" max="17" width="9.140625" hidden="1" customWidth="1"/>
    <col min="18" max="18" width="10.85546875" hidden="1" customWidth="1"/>
    <col min="19" max="19" width="11.28515625" customWidth="1"/>
  </cols>
  <sheetData>
    <row r="1" spans="1:23" ht="27.75" customHeight="1">
      <c r="A1" s="123" t="s">
        <v>236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</row>
    <row r="2" spans="1:23" ht="45">
      <c r="A2" s="55" t="s">
        <v>164</v>
      </c>
      <c r="B2" s="3" t="s">
        <v>4</v>
      </c>
      <c r="C2" s="3" t="s">
        <v>174</v>
      </c>
      <c r="D2" s="3" t="s">
        <v>188</v>
      </c>
      <c r="E2" s="3" t="s">
        <v>227</v>
      </c>
      <c r="F2" s="4" t="s">
        <v>29</v>
      </c>
      <c r="G2" s="5" t="s">
        <v>5</v>
      </c>
      <c r="H2" s="3" t="s">
        <v>16</v>
      </c>
      <c r="I2" s="3" t="s">
        <v>0</v>
      </c>
      <c r="J2" s="3" t="s">
        <v>1</v>
      </c>
      <c r="K2" s="3" t="s">
        <v>2</v>
      </c>
      <c r="L2" s="66" t="s">
        <v>3</v>
      </c>
      <c r="M2" s="4" t="s">
        <v>17</v>
      </c>
      <c r="N2" s="4" t="s">
        <v>14</v>
      </c>
      <c r="O2" s="4" t="s">
        <v>12</v>
      </c>
      <c r="P2" s="65" t="s">
        <v>13</v>
      </c>
      <c r="Q2" s="4" t="s">
        <v>18</v>
      </c>
      <c r="R2" s="4" t="s">
        <v>15</v>
      </c>
      <c r="S2" s="4" t="s">
        <v>20</v>
      </c>
    </row>
    <row r="3" spans="1:23" s="1" customFormat="1" ht="23.25">
      <c r="A3" s="113" t="s">
        <v>200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05"/>
      <c r="U3" s="105"/>
      <c r="V3" s="105"/>
      <c r="W3" s="105"/>
    </row>
    <row r="4" spans="1:23" s="1" customFormat="1" ht="15.75">
      <c r="A4" s="58">
        <v>1</v>
      </c>
      <c r="B4" s="2" t="s">
        <v>129</v>
      </c>
      <c r="C4" s="2" t="s">
        <v>179</v>
      </c>
      <c r="D4" s="7" t="s">
        <v>196</v>
      </c>
      <c r="E4" s="7">
        <v>80</v>
      </c>
      <c r="F4" s="7">
        <v>78.7</v>
      </c>
      <c r="G4" s="32" t="s">
        <v>11</v>
      </c>
      <c r="H4" s="25">
        <f>500/(-216.0475144+16.2606339*$F4-0.002388645*$F4^2-0.00113732*$F4^3+0.00000701863*$F4^4-0.00000001291*$F4^5)</f>
        <v>0.68988190086437973</v>
      </c>
      <c r="I4" s="7">
        <v>0</v>
      </c>
      <c r="J4" s="7">
        <v>70</v>
      </c>
      <c r="K4" s="7">
        <v>0</v>
      </c>
      <c r="L4" s="17">
        <f>MAX(I4:K4)</f>
        <v>70</v>
      </c>
      <c r="M4" s="26">
        <f>L4*50*H4</f>
        <v>2414.5866530253293</v>
      </c>
      <c r="N4" s="7">
        <v>40</v>
      </c>
      <c r="O4" s="7">
        <v>27</v>
      </c>
      <c r="P4" s="16">
        <f>L4+O4</f>
        <v>97</v>
      </c>
      <c r="Q4" s="26">
        <f>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</f>
        <v>819.57969822688324</v>
      </c>
      <c r="R4" s="26">
        <f>H4*L4*50+H4*N4*O4</f>
        <v>3159.6591059588591</v>
      </c>
      <c r="S4" s="26">
        <f>M4+Q4</f>
        <v>3234.1663512522127</v>
      </c>
      <c r="T4" s="105">
        <v>12</v>
      </c>
      <c r="U4" s="105"/>
      <c r="V4" s="105"/>
      <c r="W4" s="105"/>
    </row>
    <row r="5" spans="1:23" s="1" customFormat="1" ht="23.25">
      <c r="A5" s="113" t="s">
        <v>169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05"/>
      <c r="U5" s="105"/>
      <c r="V5" s="105"/>
      <c r="W5" s="105"/>
    </row>
    <row r="6" spans="1:23" s="1" customFormat="1" ht="15.75">
      <c r="A6" s="58">
        <v>1</v>
      </c>
      <c r="B6" s="8" t="s">
        <v>130</v>
      </c>
      <c r="C6" s="8" t="s">
        <v>182</v>
      </c>
      <c r="D6" s="7" t="s">
        <v>192</v>
      </c>
      <c r="E6" s="7">
        <v>90</v>
      </c>
      <c r="F6" s="7">
        <v>87</v>
      </c>
      <c r="G6" s="32" t="s">
        <v>11</v>
      </c>
      <c r="H6" s="25">
        <f>500/(-216.0475144+16.2606339*$F6-0.002388645*$F6^2-0.00113732*$F6^3+0.00000701863*$F6^4-0.00000001291*$F6^5)</f>
        <v>0.64988334833309391</v>
      </c>
      <c r="I6" s="7">
        <v>90</v>
      </c>
      <c r="J6" s="7">
        <v>100</v>
      </c>
      <c r="K6" s="7">
        <v>0</v>
      </c>
      <c r="L6" s="17">
        <f>MAX(I6:K6)</f>
        <v>100</v>
      </c>
      <c r="M6" s="26">
        <f>L6*50*H6</f>
        <v>3249.4167416654695</v>
      </c>
      <c r="N6" s="7">
        <v>45</v>
      </c>
      <c r="O6" s="7">
        <v>37</v>
      </c>
      <c r="P6" s="16">
        <f>L6+O6</f>
        <v>137</v>
      </c>
      <c r="Q6" s="26">
        <f>IF(E6=60,O6*N6*H6*1,IF(E6=70,O6*N6*H6*1.05,IF(E6=80,O6*N6*H6*1.1,IF(E6=90,O6*N6*H6*1.15,IF(E6=100,O6*N6*H6*1.2,IF(E6=110,O6*N6*H6*1.25,IF(E6=120,O6*N6*H6*1.3,IF(E6=130,O6*N6*H6*1.35,IF(E6=140,O6*N6*H6*1.4,IF(E6=150,O6*N6*H6*1.45,IF(E6=160,O6*N6*H6*1.5,IF(E6=170,O6*N6*H6*1.55,IF(E6=180,O6*N6*H6*1.6,IF(E6=190,O6*N6*H6*1.65,IF(E6=200,O6*N6*H6*1.7,IF(E6=210,O6*N6*H6*1.75))))))))))))))))</f>
        <v>1244.3641412207915</v>
      </c>
      <c r="R6" s="26">
        <f>H6*L6*50+H6*N6*O6</f>
        <v>4331.4725166400713</v>
      </c>
      <c r="S6" s="26">
        <f>M6+Q6</f>
        <v>4493.7808828862608</v>
      </c>
      <c r="T6" s="105">
        <v>12</v>
      </c>
      <c r="U6" s="105">
        <v>18</v>
      </c>
      <c r="V6" s="105"/>
      <c r="W6" s="105"/>
    </row>
    <row r="7" spans="1:23" ht="15.75">
      <c r="A7" s="58">
        <v>2</v>
      </c>
      <c r="B7" s="8" t="s">
        <v>40</v>
      </c>
      <c r="C7" s="8" t="s">
        <v>175</v>
      </c>
      <c r="D7" s="7" t="s">
        <v>189</v>
      </c>
      <c r="E7" s="7">
        <v>90</v>
      </c>
      <c r="F7" s="7">
        <v>86.5</v>
      </c>
      <c r="G7" s="32" t="s">
        <v>11</v>
      </c>
      <c r="H7" s="25">
        <f>500/(-216.0475144+16.2606339*$F7-0.002388645*$F7^2-0.00113732*$F7^3+0.00000701863*$F7^4-0.00000001291*$F7^5)</f>
        <v>0.65193473665782919</v>
      </c>
      <c r="I7" s="7">
        <v>70</v>
      </c>
      <c r="J7" s="7">
        <v>80</v>
      </c>
      <c r="K7" s="7">
        <v>85</v>
      </c>
      <c r="L7" s="17">
        <f>MAX(I7:K7)</f>
        <v>85</v>
      </c>
      <c r="M7" s="26">
        <f>L7*50*H7</f>
        <v>2770.722630795774</v>
      </c>
      <c r="N7" s="7">
        <v>45</v>
      </c>
      <c r="O7" s="7">
        <v>36</v>
      </c>
      <c r="P7" s="16">
        <f>L7+O7</f>
        <v>121</v>
      </c>
      <c r="Q7" s="26">
        <f>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</f>
        <v>1214.5544143935358</v>
      </c>
      <c r="R7" s="26">
        <f>H7*L7*50+H7*N7*O7</f>
        <v>3826.8569041814571</v>
      </c>
      <c r="S7" s="26">
        <f>M7+Q7</f>
        <v>3985.2770451893098</v>
      </c>
      <c r="T7" s="105">
        <v>9</v>
      </c>
      <c r="U7" s="105"/>
      <c r="V7" s="105"/>
      <c r="W7" s="105"/>
    </row>
    <row r="8" spans="1:23" ht="15.75">
      <c r="A8" s="58">
        <v>3</v>
      </c>
      <c r="B8" s="8" t="s">
        <v>62</v>
      </c>
      <c r="C8" s="8" t="s">
        <v>182</v>
      </c>
      <c r="D8" s="7" t="s">
        <v>192</v>
      </c>
      <c r="E8" s="7">
        <v>90</v>
      </c>
      <c r="F8" s="7">
        <v>88.2</v>
      </c>
      <c r="G8" s="32" t="s">
        <v>11</v>
      </c>
      <c r="H8" s="25">
        <f>500/(-216.0475144+16.2606339*$F8-0.002388645*$F8^2-0.00113732*$F8^3+0.00000701863*$F8^4-0.00000001291*$F8^5)</f>
        <v>0.6451230996158368</v>
      </c>
      <c r="I8" s="7">
        <v>87.5</v>
      </c>
      <c r="J8" s="7">
        <v>0</v>
      </c>
      <c r="K8" s="7">
        <v>0</v>
      </c>
      <c r="L8" s="17">
        <f>MAX(I8:K8)</f>
        <v>87.5</v>
      </c>
      <c r="M8" s="26">
        <f>L8*50*H8</f>
        <v>2822.413560819286</v>
      </c>
      <c r="N8" s="7">
        <v>45</v>
      </c>
      <c r="O8" s="7">
        <v>31</v>
      </c>
      <c r="P8" s="16">
        <f>L8+O8</f>
        <v>118.5</v>
      </c>
      <c r="Q8" s="26">
        <f>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</f>
        <v>1034.9387325587061</v>
      </c>
      <c r="R8" s="26">
        <f>H8*L8*50+H8*N8*O8</f>
        <v>3722.3602847833781</v>
      </c>
      <c r="S8" s="26">
        <f>M8+Q8</f>
        <v>3857.3522933779923</v>
      </c>
      <c r="T8" s="105">
        <v>8</v>
      </c>
      <c r="U8" s="105"/>
      <c r="V8" s="105"/>
      <c r="W8" s="105"/>
    </row>
    <row r="9" spans="1:23" s="1" customFormat="1" ht="23.25">
      <c r="A9" s="113" t="s">
        <v>170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05"/>
      <c r="U9" s="105"/>
      <c r="V9" s="105"/>
      <c r="W9" s="105"/>
    </row>
    <row r="10" spans="1:23" ht="15.75">
      <c r="A10" s="58">
        <v>1</v>
      </c>
      <c r="B10" s="8" t="s">
        <v>61</v>
      </c>
      <c r="C10" s="8" t="s">
        <v>231</v>
      </c>
      <c r="D10" s="7" t="s">
        <v>193</v>
      </c>
      <c r="E10" s="7">
        <v>100</v>
      </c>
      <c r="F10" s="32">
        <v>94.25</v>
      </c>
      <c r="G10" s="34" t="s">
        <v>33</v>
      </c>
      <c r="H10" s="25">
        <f>500/(-216.0475144+16.2606339*$F10-0.002388645*$F10^2-0.00113732*$F10^3+0.00000701863*$F10^4-0.00000001291*$F10^5)</f>
        <v>0.62428217356688565</v>
      </c>
      <c r="I10" s="7">
        <v>70</v>
      </c>
      <c r="J10" s="7">
        <v>0</v>
      </c>
      <c r="K10" s="7">
        <v>80</v>
      </c>
      <c r="L10" s="17">
        <f>MAX(I10:K10)</f>
        <v>80</v>
      </c>
      <c r="M10" s="26">
        <f>L10*50*H10</f>
        <v>2497.1286942675424</v>
      </c>
      <c r="N10" s="7">
        <v>50</v>
      </c>
      <c r="O10" s="7">
        <v>10</v>
      </c>
      <c r="P10" s="16">
        <f>L10+O10</f>
        <v>90</v>
      </c>
      <c r="Q10" s="26">
        <f>IF(E10=60,O10*N10*H10*1,IF(E10=70,O10*N10*H10*1.05,IF(E10=80,O10*N10*H10*1.1,IF(E10=90,O10*N10*H10*1.15,IF(E10=100,O10*N10*H10*1.2,IF(E10=110,O10*N10*H10*1.25,IF(E10=120,O10*N10*H10*1.3,IF(E10=130,O10*N10*H10*1.35,IF(E10=140,O10*N10*H10*1.4,IF(E10=150,O10*N10*H10*1.45,IF(E10=160,O10*N10*H10*1.5,IF(E10=170,O10*N10*H10*1.55,IF(E10=180,O10*N10*H10*1.6,IF(E10=190,O10*N10*H10*1.65,IF(E10=200,O10*N10*H10*1.7,IF(E10=210,O10*N10*H10*1.75))))))))))))))))</f>
        <v>374.56930414013135</v>
      </c>
      <c r="R10" s="26">
        <f>H10*L10*50+H10*N10*O10</f>
        <v>2809.2697810509858</v>
      </c>
      <c r="S10" s="26">
        <f>M10+Q10</f>
        <v>2871.6979984076738</v>
      </c>
      <c r="T10" s="107">
        <v>12</v>
      </c>
      <c r="U10" s="105"/>
      <c r="V10" s="105"/>
      <c r="W10" s="105"/>
    </row>
    <row r="11" spans="1:23" s="1" customFormat="1" ht="23.25">
      <c r="A11" s="113" t="s">
        <v>171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05"/>
      <c r="U11" s="105"/>
      <c r="V11" s="105"/>
      <c r="W11" s="105"/>
    </row>
    <row r="12" spans="1:23" ht="15.75">
      <c r="A12" s="58">
        <v>1</v>
      </c>
      <c r="B12" s="8" t="s">
        <v>108</v>
      </c>
      <c r="C12" s="8" t="s">
        <v>182</v>
      </c>
      <c r="D12" s="7" t="s">
        <v>192</v>
      </c>
      <c r="E12" s="7">
        <v>110</v>
      </c>
      <c r="F12" s="32">
        <v>108.7</v>
      </c>
      <c r="G12" s="32" t="s">
        <v>11</v>
      </c>
      <c r="H12" s="25">
        <f>500/(-216.0475144+16.2606339*$F12-0.002388645*$F12^2-0.00113732*$F12^3+0.00000701863*$F12^4-0.00000001291*$F12^5)</f>
        <v>0.59067990779834634</v>
      </c>
      <c r="I12" s="7">
        <v>100</v>
      </c>
      <c r="J12" s="7">
        <v>110</v>
      </c>
      <c r="K12" s="7">
        <v>115</v>
      </c>
      <c r="L12" s="17">
        <f>MAX(I12:K12)</f>
        <v>115</v>
      </c>
      <c r="M12" s="26">
        <f>L12*50*H12</f>
        <v>3396.4094698404915</v>
      </c>
      <c r="N12" s="7">
        <v>55</v>
      </c>
      <c r="O12" s="7">
        <v>36</v>
      </c>
      <c r="P12" s="16">
        <f>L12+O12</f>
        <v>151</v>
      </c>
      <c r="Q12" s="26">
        <f>IF(E12=60,O12*N12*H12*1,IF(E12=70,O12*N12*H12*1.05,IF(E12=80,O12*N12*H12*1.1,IF(E12=90,O12*N12*H12*1.15,IF(E12=100,O12*N12*H12*1.2,IF(E12=110,O12*N12*H12*1.25,IF(E12=120,O12*N12*H12*1.3,IF(E12=130,O12*N12*H12*1.35,IF(E12=140,O12*N12*H12*1.4,IF(E12=150,O12*N12*H12*1.45,IF(E12=160,O12*N12*H12*1.5,IF(E12=170,O12*N12*H12*1.55,IF(E12=180,O12*N12*H12*1.6,IF(E12=190,O12*N12*H12*1.65,IF(E12=200,O12*N12*H12*1.7,IF(E12=210,O12*N12*H12*1.75))))))))))))))))</f>
        <v>1461.9327718009072</v>
      </c>
      <c r="R12" s="26">
        <f>H12*L12*50+H12*N12*O12</f>
        <v>4565.9556872812173</v>
      </c>
      <c r="S12" s="26">
        <f>M12+Q12</f>
        <v>4858.3422416413987</v>
      </c>
      <c r="T12" s="107">
        <v>12</v>
      </c>
      <c r="U12" s="105">
        <v>18</v>
      </c>
      <c r="V12" s="105"/>
      <c r="W12" s="105"/>
    </row>
    <row r="13" spans="1:23">
      <c r="T13" s="105"/>
      <c r="U13" s="105"/>
      <c r="V13" s="105"/>
      <c r="W13" s="105"/>
    </row>
    <row r="14" spans="1:23">
      <c r="T14" s="105"/>
      <c r="U14" s="105"/>
      <c r="V14" s="105"/>
      <c r="W14" s="105"/>
    </row>
    <row r="15" spans="1:23" s="1" customFormat="1" ht="18.75">
      <c r="A15" s="117" t="s">
        <v>235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82"/>
      <c r="Q15" s="82"/>
      <c r="R15" s="82"/>
      <c r="S15" s="83"/>
    </row>
    <row r="17" spans="1:19" ht="45">
      <c r="A17" s="55" t="s">
        <v>164</v>
      </c>
      <c r="B17" s="3" t="s">
        <v>4</v>
      </c>
      <c r="C17" s="3" t="s">
        <v>174</v>
      </c>
      <c r="D17" s="3" t="s">
        <v>188</v>
      </c>
      <c r="E17" s="3" t="s">
        <v>227</v>
      </c>
      <c r="F17" s="4" t="s">
        <v>29</v>
      </c>
      <c r="G17" s="5" t="s">
        <v>5</v>
      </c>
      <c r="H17" s="3" t="s">
        <v>16</v>
      </c>
      <c r="I17" s="3" t="s">
        <v>0</v>
      </c>
      <c r="J17" s="3" t="s">
        <v>1</v>
      </c>
      <c r="K17" s="3" t="s">
        <v>2</v>
      </c>
      <c r="L17" s="66" t="s">
        <v>3</v>
      </c>
      <c r="M17" s="4" t="s">
        <v>17</v>
      </c>
      <c r="N17" s="71" t="s">
        <v>13</v>
      </c>
      <c r="O17" s="4" t="s">
        <v>20</v>
      </c>
    </row>
    <row r="18" spans="1:19" s="1" customFormat="1" ht="23.25">
      <c r="A18" s="113" t="s">
        <v>199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05"/>
      <c r="Q18" s="105"/>
      <c r="R18" s="105"/>
      <c r="S18" s="105"/>
    </row>
    <row r="19" spans="1:19" ht="15.75">
      <c r="A19" s="58">
        <v>1</v>
      </c>
      <c r="B19" s="33" t="s">
        <v>121</v>
      </c>
      <c r="C19" s="33" t="s">
        <v>178</v>
      </c>
      <c r="D19" s="7" t="s">
        <v>190</v>
      </c>
      <c r="E19" s="7">
        <v>70</v>
      </c>
      <c r="F19" s="7">
        <v>69.650000000000006</v>
      </c>
      <c r="G19" s="32" t="s">
        <v>11</v>
      </c>
      <c r="H19" s="25">
        <f>500/(-216.0475144+16.2606339*$F19-0.002388645*$F19^2-0.00113732*$F19^3+0.00000701863*$F19^4-0.00000001291*$F19^5)</f>
        <v>0.75227457555586053</v>
      </c>
      <c r="I19" s="7">
        <v>55</v>
      </c>
      <c r="J19" s="7">
        <v>65</v>
      </c>
      <c r="K19" s="7">
        <v>70</v>
      </c>
      <c r="L19" s="17">
        <f>MAX(I19:K19)</f>
        <v>70</v>
      </c>
      <c r="M19" s="26">
        <f>L19*50*H19</f>
        <v>2632.9610144455119</v>
      </c>
      <c r="N19" s="7">
        <v>70</v>
      </c>
      <c r="O19" s="7">
        <v>2633</v>
      </c>
      <c r="P19" s="109">
        <v>12</v>
      </c>
      <c r="Q19" s="105"/>
      <c r="R19" s="105"/>
      <c r="S19" s="105"/>
    </row>
    <row r="20" spans="1:19" s="1" customFormat="1" ht="23.25">
      <c r="A20" s="113" t="s">
        <v>200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05"/>
      <c r="Q20" s="105"/>
      <c r="R20" s="105"/>
      <c r="S20" s="105"/>
    </row>
    <row r="21" spans="1:19" ht="15.75">
      <c r="A21" s="58">
        <v>1</v>
      </c>
      <c r="B21" s="33" t="s">
        <v>34</v>
      </c>
      <c r="C21" s="33" t="s">
        <v>178</v>
      </c>
      <c r="D21" s="7" t="s">
        <v>190</v>
      </c>
      <c r="E21" s="7">
        <v>80</v>
      </c>
      <c r="F21" s="32">
        <v>79.349999999999994</v>
      </c>
      <c r="G21" s="32" t="s">
        <v>11</v>
      </c>
      <c r="H21" s="25">
        <f>500/(-216.0475144+16.2606339*$F21-0.002388645*$F21^2-0.00113732*$F21^3+0.00000701863*$F21^4-0.00000001291*$F21^5)</f>
        <v>0.68624260751492228</v>
      </c>
      <c r="I21" s="7">
        <v>0</v>
      </c>
      <c r="J21" s="7">
        <v>85</v>
      </c>
      <c r="K21" s="7">
        <v>0</v>
      </c>
      <c r="L21" s="17">
        <f>MAX(I21:K21)</f>
        <v>85</v>
      </c>
      <c r="M21" s="26">
        <f>L21*50*H21</f>
        <v>2916.5310819384194</v>
      </c>
      <c r="N21" s="7">
        <v>85</v>
      </c>
      <c r="O21" s="7">
        <v>2916.5</v>
      </c>
      <c r="P21" s="109">
        <v>12</v>
      </c>
      <c r="Q21" s="105"/>
      <c r="R21" s="105"/>
      <c r="S21" s="105"/>
    </row>
    <row r="22" spans="1:19" ht="15.75">
      <c r="A22" s="58">
        <v>2</v>
      </c>
      <c r="B22" s="31" t="s">
        <v>47</v>
      </c>
      <c r="C22" s="33" t="s">
        <v>178</v>
      </c>
      <c r="D22" s="7" t="s">
        <v>190</v>
      </c>
      <c r="E22" s="7">
        <v>80</v>
      </c>
      <c r="F22" s="32">
        <v>79.3</v>
      </c>
      <c r="G22" s="32" t="s">
        <v>11</v>
      </c>
      <c r="H22" s="25">
        <f>500/(-216.0475144+16.2606339*$F22-0.002388645*$F22^2-0.00113732*$F22^3+0.00000701863*$F22^4-0.00000001291*$F22^5)</f>
        <v>0.68651913445572432</v>
      </c>
      <c r="I22" s="7">
        <v>60</v>
      </c>
      <c r="J22" s="7">
        <v>65</v>
      </c>
      <c r="K22" s="7">
        <v>0</v>
      </c>
      <c r="L22" s="17">
        <f>MAX(I22:K22)</f>
        <v>65</v>
      </c>
      <c r="M22" s="26">
        <f>L22*50*H22</f>
        <v>2231.1871869811039</v>
      </c>
      <c r="N22" s="7">
        <v>65</v>
      </c>
      <c r="O22" s="7">
        <v>2231.1999999999998</v>
      </c>
      <c r="P22" s="109">
        <v>9</v>
      </c>
      <c r="Q22" s="105"/>
      <c r="R22" s="105"/>
      <c r="S22" s="105"/>
    </row>
    <row r="23" spans="1:19" s="1" customFormat="1" ht="23.25">
      <c r="A23" s="113" t="s">
        <v>171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05"/>
      <c r="Q23" s="105"/>
      <c r="R23" s="105"/>
      <c r="S23" s="105"/>
    </row>
    <row r="24" spans="1:19" ht="15.75">
      <c r="A24" s="58">
        <v>1</v>
      </c>
      <c r="B24" s="7" t="s">
        <v>131</v>
      </c>
      <c r="C24" s="33" t="s">
        <v>231</v>
      </c>
      <c r="D24" s="7" t="s">
        <v>193</v>
      </c>
      <c r="E24" s="7">
        <v>110</v>
      </c>
      <c r="F24" s="7">
        <v>104.5</v>
      </c>
      <c r="G24" s="32" t="s">
        <v>11</v>
      </c>
      <c r="H24" s="25">
        <f>500/(-216.0475144+16.2606339*$F24-0.002388645*$F24^2-0.00113732*$F24^3+0.00000701863*$F24^4-0.00000001291*$F24^5)</f>
        <v>0.59856177714345904</v>
      </c>
      <c r="I24" s="7">
        <v>0</v>
      </c>
      <c r="J24" s="7">
        <v>110</v>
      </c>
      <c r="K24" s="7">
        <v>115</v>
      </c>
      <c r="L24" s="17">
        <f>MAX(I24:K24)</f>
        <v>115</v>
      </c>
      <c r="M24" s="26">
        <f>L24*50*H24</f>
        <v>3441.7302185748895</v>
      </c>
      <c r="N24" s="7">
        <v>115</v>
      </c>
      <c r="O24" s="7">
        <v>3441.7</v>
      </c>
      <c r="P24" s="110">
        <v>12</v>
      </c>
      <c r="Q24" s="105"/>
      <c r="R24" s="105"/>
      <c r="S24" s="110">
        <v>12</v>
      </c>
    </row>
    <row r="25" spans="1:19" ht="15.75">
      <c r="A25" s="58">
        <v>2</v>
      </c>
      <c r="B25" s="33" t="s">
        <v>123</v>
      </c>
      <c r="C25" s="33" t="s">
        <v>178</v>
      </c>
      <c r="D25" s="7" t="s">
        <v>190</v>
      </c>
      <c r="E25" s="7">
        <v>110</v>
      </c>
      <c r="F25" s="32">
        <v>107.75</v>
      </c>
      <c r="G25" s="32" t="s">
        <v>11</v>
      </c>
      <c r="H25" s="25">
        <f>500/(-216.0475144+16.2606339*$F25-0.002388645*$F25^2-0.00113732*$F25^3+0.00000701863*$F25^4-0.00000001291*$F25^5)</f>
        <v>0.59235022055498887</v>
      </c>
      <c r="I25" s="7">
        <v>0</v>
      </c>
      <c r="J25" s="7">
        <v>60</v>
      </c>
      <c r="K25" s="7">
        <v>62.5</v>
      </c>
      <c r="L25" s="17">
        <f>MAX(I25:K25)</f>
        <v>62.5</v>
      </c>
      <c r="M25" s="26">
        <f>L25*50*H25</f>
        <v>1851.0944392343401</v>
      </c>
      <c r="N25" s="7">
        <v>62.5</v>
      </c>
      <c r="O25" s="7">
        <v>1851.1</v>
      </c>
      <c r="P25" s="110">
        <v>9</v>
      </c>
      <c r="Q25" s="105"/>
      <c r="R25" s="105"/>
      <c r="S25" s="105"/>
    </row>
    <row r="26" spans="1:19" s="1" customFormat="1" ht="23.25">
      <c r="A26" s="113" t="s">
        <v>201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05"/>
      <c r="Q26" s="105"/>
      <c r="R26" s="105"/>
      <c r="S26" s="105"/>
    </row>
    <row r="27" spans="1:19" ht="15.75">
      <c r="A27" s="58">
        <v>1</v>
      </c>
      <c r="B27" s="33" t="s">
        <v>111</v>
      </c>
      <c r="C27" s="33" t="s">
        <v>182</v>
      </c>
      <c r="D27" s="7" t="s">
        <v>192</v>
      </c>
      <c r="E27" s="7">
        <v>130</v>
      </c>
      <c r="F27" s="32">
        <v>126.7</v>
      </c>
      <c r="G27" s="32" t="s">
        <v>11</v>
      </c>
      <c r="H27" s="25">
        <f>500/(-216.0475144+16.2606339*$F27-0.002388645*$F27^2-0.00113732*$F27^3+0.00000701863*$F27^4-0.00000001291*$F27^5)</f>
        <v>0.56831738319247793</v>
      </c>
      <c r="I27" s="7">
        <v>130</v>
      </c>
      <c r="J27" s="7">
        <v>140</v>
      </c>
      <c r="K27" s="7">
        <v>0</v>
      </c>
      <c r="L27" s="17">
        <f>MAX(I27:K27)</f>
        <v>140</v>
      </c>
      <c r="M27" s="26">
        <f>L27*50*H27</f>
        <v>3978.2216823473454</v>
      </c>
      <c r="N27" s="7">
        <v>140</v>
      </c>
      <c r="O27" s="7">
        <v>3978.2</v>
      </c>
      <c r="P27" s="110">
        <v>12</v>
      </c>
      <c r="Q27" s="105"/>
      <c r="R27" s="105"/>
      <c r="S27" s="110">
        <v>24</v>
      </c>
    </row>
    <row r="28" spans="1:19" ht="15.75">
      <c r="A28" s="58">
        <v>2</v>
      </c>
      <c r="B28" s="33" t="s">
        <v>35</v>
      </c>
      <c r="C28" s="33" t="s">
        <v>178</v>
      </c>
      <c r="D28" s="7" t="s">
        <v>190</v>
      </c>
      <c r="E28" s="7">
        <v>130</v>
      </c>
      <c r="F28" s="32">
        <v>125</v>
      </c>
      <c r="G28" s="32" t="s">
        <v>11</v>
      </c>
      <c r="H28" s="25">
        <f>500/(-216.0475144+16.2606339*$F28-0.002388645*$F28^2-0.00113732*$F28^3+0.00000701863*$F28^4-0.00000001291*$F28^5)</f>
        <v>0.56984485780198546</v>
      </c>
      <c r="I28" s="7">
        <v>90</v>
      </c>
      <c r="J28" s="7">
        <v>0</v>
      </c>
      <c r="K28" s="7">
        <v>0</v>
      </c>
      <c r="L28" s="17">
        <f>MAX(I28:K28)</f>
        <v>90</v>
      </c>
      <c r="M28" s="26">
        <f>L28*50*H28</f>
        <v>2564.3018601089348</v>
      </c>
      <c r="N28" s="7">
        <v>90</v>
      </c>
      <c r="O28" s="7">
        <v>2564.3000000000002</v>
      </c>
      <c r="P28" s="110">
        <v>9</v>
      </c>
      <c r="Q28" s="105"/>
      <c r="R28" s="105"/>
      <c r="S28" s="105"/>
    </row>
    <row r="29" spans="1:19">
      <c r="P29" s="105"/>
      <c r="Q29" s="105"/>
      <c r="R29" s="105"/>
      <c r="S29" s="105"/>
    </row>
    <row r="30" spans="1:19" s="1" customFormat="1" ht="28.5">
      <c r="A30" s="111" t="s">
        <v>228</v>
      </c>
      <c r="B30" s="111"/>
      <c r="C30" s="111"/>
      <c r="D30" s="111"/>
      <c r="E30" s="111"/>
    </row>
    <row r="31" spans="1:19" s="1" customFormat="1" ht="56.25">
      <c r="A31" s="56" t="s">
        <v>164</v>
      </c>
      <c r="B31" s="56" t="s">
        <v>4</v>
      </c>
      <c r="C31" s="56" t="s">
        <v>227</v>
      </c>
      <c r="D31" s="74" t="s">
        <v>13</v>
      </c>
      <c r="E31" s="75" t="s">
        <v>20</v>
      </c>
    </row>
    <row r="32" spans="1:19" s="1" customFormat="1" ht="18.75">
      <c r="A32" s="56">
        <v>1</v>
      </c>
      <c r="B32" s="72" t="s">
        <v>111</v>
      </c>
      <c r="C32" s="56">
        <v>130</v>
      </c>
      <c r="D32" s="56">
        <v>140</v>
      </c>
      <c r="E32" s="84">
        <v>3978.2</v>
      </c>
      <c r="F32" s="93">
        <v>24</v>
      </c>
    </row>
    <row r="33" spans="1:14" s="1" customFormat="1" ht="18.75">
      <c r="A33" s="56">
        <v>2</v>
      </c>
      <c r="B33" s="84" t="s">
        <v>131</v>
      </c>
      <c r="C33" s="56">
        <v>110</v>
      </c>
      <c r="D33" s="56">
        <v>115</v>
      </c>
      <c r="E33" s="84">
        <v>3441.7</v>
      </c>
      <c r="F33" s="93">
        <v>20</v>
      </c>
    </row>
    <row r="34" spans="1:14" s="1" customFormat="1" ht="18.75">
      <c r="A34" s="56">
        <v>3</v>
      </c>
      <c r="B34" s="73" t="s">
        <v>34</v>
      </c>
      <c r="C34" s="56">
        <v>80</v>
      </c>
      <c r="D34" s="56">
        <v>85</v>
      </c>
      <c r="E34" s="84">
        <v>2916.5</v>
      </c>
      <c r="F34" s="93">
        <v>16</v>
      </c>
    </row>
    <row r="35" spans="1:14" s="1" customFormat="1" ht="14.25" customHeight="1">
      <c r="A35" s="76"/>
      <c r="B35" s="77"/>
      <c r="C35" s="78"/>
      <c r="D35" s="78"/>
      <c r="E35" s="78"/>
    </row>
    <row r="36" spans="1:14" s="1" customFormat="1" ht="17.25" customHeight="1">
      <c r="A36" s="79"/>
      <c r="B36" s="80"/>
      <c r="C36" s="81"/>
      <c r="D36" s="81"/>
      <c r="E36" s="81"/>
    </row>
    <row r="37" spans="1:14" ht="18.75">
      <c r="A37" s="117" t="s">
        <v>237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9"/>
      <c r="M37" s="82"/>
    </row>
    <row r="39" spans="1:14" ht="56.25" customHeight="1">
      <c r="A39" s="2" t="s">
        <v>7</v>
      </c>
      <c r="B39" s="3" t="s">
        <v>4</v>
      </c>
      <c r="C39" s="3" t="s">
        <v>174</v>
      </c>
      <c r="D39" s="3" t="s">
        <v>188</v>
      </c>
      <c r="E39" s="3" t="s">
        <v>227</v>
      </c>
      <c r="F39" s="4" t="s">
        <v>29</v>
      </c>
      <c r="G39" s="5" t="s">
        <v>5</v>
      </c>
      <c r="H39" s="3" t="s">
        <v>16</v>
      </c>
      <c r="I39" s="4" t="s">
        <v>14</v>
      </c>
      <c r="J39" s="4" t="s">
        <v>12</v>
      </c>
      <c r="K39" s="68" t="s">
        <v>13</v>
      </c>
      <c r="L39" s="4" t="s">
        <v>20</v>
      </c>
      <c r="M39" s="4" t="s">
        <v>15</v>
      </c>
    </row>
    <row r="40" spans="1:14" ht="24" customHeight="1">
      <c r="A40" s="113" t="s">
        <v>169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69"/>
      <c r="N40" s="105"/>
    </row>
    <row r="41" spans="1:14" ht="15.75">
      <c r="A41" s="58">
        <v>1</v>
      </c>
      <c r="B41" s="7" t="s">
        <v>132</v>
      </c>
      <c r="C41" s="7" t="s">
        <v>179</v>
      </c>
      <c r="D41" s="7" t="s">
        <v>196</v>
      </c>
      <c r="E41" s="7">
        <v>90</v>
      </c>
      <c r="F41" s="32">
        <v>81.45</v>
      </c>
      <c r="G41" s="37" t="s">
        <v>11</v>
      </c>
      <c r="H41" s="25">
        <f>500/(-216.0475144+16.2606339*$F41-0.002388645*$F41^2-0.00113732*$F41^3+0.00000701863*$F41^4-0.00000001291*$F41^5)</f>
        <v>0.67512207652101974</v>
      </c>
      <c r="I41" s="7">
        <v>45</v>
      </c>
      <c r="J41" s="7">
        <v>31</v>
      </c>
      <c r="K41" s="17">
        <v>31</v>
      </c>
      <c r="L41" s="7">
        <v>1083.0999999999999</v>
      </c>
      <c r="M41" s="26">
        <f>L41*50*H41</f>
        <v>36561.236053995817</v>
      </c>
      <c r="N41" s="109">
        <v>12</v>
      </c>
    </row>
    <row r="42" spans="1:14">
      <c r="N42" s="105"/>
    </row>
    <row r="43" spans="1:14">
      <c r="N43" s="105"/>
    </row>
  </sheetData>
  <sortState ref="A18:S24">
    <sortCondition ref="E18:E24"/>
  </sortState>
  <mergeCells count="13">
    <mergeCell ref="A23:O23"/>
    <mergeCell ref="A26:O26"/>
    <mergeCell ref="A37:L37"/>
    <mergeCell ref="A40:L40"/>
    <mergeCell ref="A1:S1"/>
    <mergeCell ref="A5:S5"/>
    <mergeCell ref="A3:S3"/>
    <mergeCell ref="A9:S9"/>
    <mergeCell ref="A11:S11"/>
    <mergeCell ref="A30:E30"/>
    <mergeCell ref="A15:O15"/>
    <mergeCell ref="A18:O18"/>
    <mergeCell ref="A20:O20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activeCell="T2" sqref="T2:U10"/>
    </sheetView>
  </sheetViews>
  <sheetFormatPr defaultRowHeight="15"/>
  <cols>
    <col min="1" max="1" width="7.42578125" customWidth="1"/>
    <col min="2" max="2" width="21.7109375" customWidth="1"/>
    <col min="3" max="3" width="10.85546875" style="1" customWidth="1"/>
    <col min="4" max="4" width="13.42578125" customWidth="1"/>
    <col min="5" max="5" width="11.140625" customWidth="1"/>
    <col min="6" max="6" width="10.5703125" customWidth="1"/>
    <col min="7" max="7" width="11.85546875" customWidth="1"/>
    <col min="8" max="8" width="8.28515625" customWidth="1"/>
    <col min="9" max="9" width="8.140625" customWidth="1"/>
    <col min="10" max="10" width="7.85546875" customWidth="1"/>
    <col min="11" max="11" width="8.7109375" customWidth="1"/>
    <col min="12" max="12" width="8.85546875" customWidth="1"/>
    <col min="13" max="13" width="10.140625" hidden="1" customWidth="1"/>
    <col min="14" max="14" width="9.140625" hidden="1" customWidth="1"/>
    <col min="15" max="15" width="11.7109375" hidden="1" customWidth="1"/>
    <col min="17" max="17" width="9.140625" hidden="1" customWidth="1"/>
    <col min="18" max="18" width="11.42578125" hidden="1" customWidth="1"/>
    <col min="19" max="19" width="10.5703125" customWidth="1"/>
  </cols>
  <sheetData>
    <row r="1" spans="1:21" s="1" customFormat="1" ht="21">
      <c r="A1" s="126" t="s">
        <v>240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1" ht="49.5" customHeight="1">
      <c r="A2" s="55" t="s">
        <v>164</v>
      </c>
      <c r="B2" s="3" t="s">
        <v>4</v>
      </c>
      <c r="C2" s="3" t="s">
        <v>174</v>
      </c>
      <c r="D2" s="3" t="s">
        <v>188</v>
      </c>
      <c r="E2" s="3" t="s">
        <v>227</v>
      </c>
      <c r="F2" s="4" t="s">
        <v>29</v>
      </c>
      <c r="G2" s="5" t="s">
        <v>5</v>
      </c>
      <c r="H2" s="3" t="s">
        <v>16</v>
      </c>
      <c r="I2" s="3" t="s">
        <v>0</v>
      </c>
      <c r="J2" s="3" t="s">
        <v>1</v>
      </c>
      <c r="K2" s="3" t="s">
        <v>2</v>
      </c>
      <c r="L2" s="66" t="s">
        <v>3</v>
      </c>
      <c r="M2" s="4" t="s">
        <v>17</v>
      </c>
      <c r="N2" s="4" t="s">
        <v>14</v>
      </c>
      <c r="O2" s="4" t="s">
        <v>12</v>
      </c>
      <c r="P2" s="4" t="s">
        <v>13</v>
      </c>
      <c r="Q2" s="4" t="s">
        <v>18</v>
      </c>
      <c r="R2" s="4" t="s">
        <v>15</v>
      </c>
      <c r="S2" s="4" t="s">
        <v>20</v>
      </c>
      <c r="T2" s="105"/>
      <c r="U2" s="105"/>
    </row>
    <row r="3" spans="1:21" s="1" customFormat="1" ht="23.25">
      <c r="A3" s="113" t="s">
        <v>200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05"/>
      <c r="U3" s="105"/>
    </row>
    <row r="4" spans="1:21" ht="15.75">
      <c r="A4" s="85">
        <v>1</v>
      </c>
      <c r="B4" s="30" t="s">
        <v>34</v>
      </c>
      <c r="C4" s="30" t="s">
        <v>178</v>
      </c>
      <c r="D4" s="30" t="s">
        <v>190</v>
      </c>
      <c r="E4" s="30">
        <v>80</v>
      </c>
      <c r="F4" s="37">
        <v>79.349999999999994</v>
      </c>
      <c r="G4" s="37" t="s">
        <v>11</v>
      </c>
      <c r="H4" s="49">
        <f>500/(-216.0475144+16.2606339*$F4-0.002388645*$F4^2-0.00113732*$F4^3+0.00000701863*$F4^4-0.00000001291*$F4^5)</f>
        <v>0.68624260751492228</v>
      </c>
      <c r="I4" s="30">
        <v>85</v>
      </c>
      <c r="J4" s="30">
        <v>92.5</v>
      </c>
      <c r="K4" s="30">
        <v>95</v>
      </c>
      <c r="L4" s="29">
        <f>MAX(I4:K4)</f>
        <v>95</v>
      </c>
      <c r="M4" s="50">
        <f>L4*50*H4</f>
        <v>3259.6523856958806</v>
      </c>
      <c r="N4" s="30"/>
      <c r="O4" s="30"/>
      <c r="P4" s="30">
        <f>L4+O4</f>
        <v>95</v>
      </c>
      <c r="Q4" s="50">
        <f>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</f>
        <v>0</v>
      </c>
      <c r="R4" s="50">
        <f>H4*L4*50+H4*N4*O4*1</f>
        <v>3259.6523856958811</v>
      </c>
      <c r="S4" s="50">
        <f>M4+Q4</f>
        <v>3259.6523856958806</v>
      </c>
      <c r="T4" s="105">
        <v>12</v>
      </c>
      <c r="U4" s="105"/>
    </row>
    <row r="5" spans="1:21" s="1" customFormat="1" ht="23.25">
      <c r="A5" s="113" t="s">
        <v>238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05"/>
      <c r="U5" s="105"/>
    </row>
    <row r="6" spans="1:21" ht="15.75">
      <c r="A6" s="85">
        <v>1</v>
      </c>
      <c r="B6" s="30" t="s">
        <v>45</v>
      </c>
      <c r="C6" s="30" t="s">
        <v>186</v>
      </c>
      <c r="D6" s="30" t="s">
        <v>190</v>
      </c>
      <c r="E6" s="30">
        <v>110</v>
      </c>
      <c r="F6" s="37">
        <v>104.6</v>
      </c>
      <c r="G6" s="37" t="s">
        <v>11</v>
      </c>
      <c r="H6" s="49">
        <f>500/(-216.0475144+16.2606339*$F6-0.002388645*$F6^2-0.00113732*$F6^3+0.00000701863*$F6^4-0.00000001291*$F6^5)</f>
        <v>0.59835853881819001</v>
      </c>
      <c r="I6" s="30">
        <v>65</v>
      </c>
      <c r="J6" s="30">
        <v>80</v>
      </c>
      <c r="K6" s="30">
        <v>87.5</v>
      </c>
      <c r="L6" s="29">
        <v>87.5</v>
      </c>
      <c r="M6" s="50">
        <f>L6*50*H6</f>
        <v>2617.8186073295815</v>
      </c>
      <c r="N6" s="30"/>
      <c r="O6" s="30"/>
      <c r="P6" s="30">
        <f>L6+O6</f>
        <v>87.5</v>
      </c>
      <c r="Q6" s="50">
        <f>IF(E6=60,O6*N6*H6*1,IF(E6=70,O6*N6*H6*1.05,IF(E6=80,O6*N6*H6*1.1,IF(E6=90,O6*N6*H6*1.15,IF(E6=100,O6*N6*H6*1.2,IF(E6=110,O6*N6*H6*1.25,IF(E6=120,O6*N6*H6*1.3,IF(E6=130,O6*N6*H6*1.35,IF(E6=140,O6*N6*H6*1.4,IF(E6=150,O6*N6*H6*1.45,IF(E6=160,O6*N6*H6*1.5,IF(E6=170,O6*N6*H6*1.55,IF(E6=180,O6*N6*H6*1.6,IF(E6=190,O6*N6*H6*1.65,IF(E6=200,O6*N6*H6*1.7,IF(E6=210,O6*N6*H6*1.75))))))))))))))))</f>
        <v>0</v>
      </c>
      <c r="R6" s="50">
        <f>H6*L6*50+H6*N6*O6*1.1</f>
        <v>2617.818607329581</v>
      </c>
      <c r="S6" s="50">
        <f>M6+Q6</f>
        <v>2617.8186073295815</v>
      </c>
      <c r="T6" s="105">
        <v>12</v>
      </c>
      <c r="U6" s="105"/>
    </row>
    <row r="7" spans="1:21" s="1" customFormat="1" ht="23.25">
      <c r="A7" s="113" t="s">
        <v>239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  <c r="T7" s="105"/>
      <c r="U7" s="105"/>
    </row>
    <row r="8" spans="1:21">
      <c r="A8" s="30"/>
      <c r="B8" s="30" t="s">
        <v>48</v>
      </c>
      <c r="C8" s="30" t="s">
        <v>178</v>
      </c>
      <c r="D8" s="30" t="s">
        <v>190</v>
      </c>
      <c r="E8" s="30">
        <v>120</v>
      </c>
      <c r="F8" s="30">
        <v>118.1</v>
      </c>
      <c r="G8" s="37" t="s">
        <v>11</v>
      </c>
      <c r="H8" s="49">
        <f>500/(-216.0475144+16.2606339*$F8-0.002388645*$F8^2-0.00113732*$F8^3+0.00000701863*$F8^4-0.00000001291*$F8^5)</f>
        <v>0.57711309537834099</v>
      </c>
      <c r="I8" s="30">
        <v>0</v>
      </c>
      <c r="J8" s="30">
        <v>0</v>
      </c>
      <c r="K8" s="30">
        <v>0</v>
      </c>
      <c r="L8" s="29">
        <f>MAX(I8:K8)</f>
        <v>0</v>
      </c>
      <c r="M8" s="50">
        <f>L8*50*H8</f>
        <v>0</v>
      </c>
      <c r="N8" s="30"/>
      <c r="O8" s="30"/>
      <c r="P8" s="30">
        <f>L8+O8</f>
        <v>0</v>
      </c>
      <c r="Q8" s="50">
        <f>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</f>
        <v>0</v>
      </c>
      <c r="R8" s="50">
        <f>H8*L8*50+H8*N8*O8</f>
        <v>0</v>
      </c>
      <c r="S8" s="50">
        <f>M8+Q8</f>
        <v>0</v>
      </c>
      <c r="T8" s="105"/>
      <c r="U8" s="105"/>
    </row>
    <row r="9" spans="1:21" ht="15.75">
      <c r="A9" s="85">
        <v>1</v>
      </c>
      <c r="B9" s="30" t="s">
        <v>35</v>
      </c>
      <c r="C9" s="30" t="s">
        <v>178</v>
      </c>
      <c r="D9" s="30" t="s">
        <v>190</v>
      </c>
      <c r="E9" s="30">
        <v>130</v>
      </c>
      <c r="F9" s="37">
        <v>125</v>
      </c>
      <c r="G9" s="37" t="s">
        <v>11</v>
      </c>
      <c r="H9" s="49">
        <f>500/(-216.0475144+16.2606339*$F9-0.002388645*$F9^2-0.00113732*$F9^3+0.00000701863*$F9^4-0.00000001291*$F9^5)</f>
        <v>0.56984485780198546</v>
      </c>
      <c r="I9" s="30">
        <v>85</v>
      </c>
      <c r="J9" s="30">
        <v>0</v>
      </c>
      <c r="K9" s="30">
        <v>97.5</v>
      </c>
      <c r="L9" s="29">
        <f>MAX(I9:K9)</f>
        <v>97.5</v>
      </c>
      <c r="M9" s="50">
        <f>L9*50*H9</f>
        <v>2777.9936817846792</v>
      </c>
      <c r="N9" s="30"/>
      <c r="O9" s="30"/>
      <c r="P9" s="30">
        <f>L9+O9</f>
        <v>97.5</v>
      </c>
      <c r="Q9" s="50">
        <f>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</f>
        <v>0</v>
      </c>
      <c r="R9" s="50">
        <f>H9*L9*50+H9*N9*O9*1.05</f>
        <v>2777.9936817846792</v>
      </c>
      <c r="S9" s="50">
        <f>M9+Q9</f>
        <v>2777.9936817846792</v>
      </c>
      <c r="T9" s="105">
        <v>12</v>
      </c>
      <c r="U9" s="105"/>
    </row>
    <row r="10" spans="1:21">
      <c r="T10" s="105"/>
      <c r="U10" s="105"/>
    </row>
  </sheetData>
  <sortState ref="A3:T6">
    <sortCondition ref="E3:E6"/>
  </sortState>
  <mergeCells count="4">
    <mergeCell ref="A1:S1"/>
    <mergeCell ref="A3:S3"/>
    <mergeCell ref="A5:S5"/>
    <mergeCell ref="A7:S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zoomScale="86" zoomScaleNormal="86" workbookViewId="0">
      <selection activeCell="D31" sqref="D31"/>
    </sheetView>
  </sheetViews>
  <sheetFormatPr defaultRowHeight="15"/>
  <cols>
    <col min="2" max="2" width="25.28515625" customWidth="1"/>
    <col min="3" max="3" width="20.140625" customWidth="1"/>
    <col min="4" max="4" width="19.85546875" customWidth="1"/>
    <col min="5" max="5" width="14.7109375" customWidth="1"/>
    <col min="7" max="7" width="11" customWidth="1"/>
    <col min="13" max="15" width="9.140625" hidden="1" customWidth="1"/>
    <col min="17" max="18" width="9.140625" hidden="1" customWidth="1"/>
    <col min="19" max="19" width="11.42578125" customWidth="1"/>
  </cols>
  <sheetData>
    <row r="1" spans="1:55" ht="18.75">
      <c r="A1" s="120" t="s">
        <v>248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55" ht="60">
      <c r="A2" s="55" t="s">
        <v>164</v>
      </c>
      <c r="B2" s="3" t="s">
        <v>4</v>
      </c>
      <c r="C2" s="3" t="s">
        <v>174</v>
      </c>
      <c r="D2" s="3" t="s">
        <v>188</v>
      </c>
      <c r="E2" s="3" t="s">
        <v>227</v>
      </c>
      <c r="F2" s="4" t="s">
        <v>29</v>
      </c>
      <c r="G2" s="5" t="s">
        <v>5</v>
      </c>
      <c r="H2" s="3" t="s">
        <v>16</v>
      </c>
      <c r="I2" s="3" t="s">
        <v>0</v>
      </c>
      <c r="J2" s="3" t="s">
        <v>1</v>
      </c>
      <c r="K2" s="3" t="s">
        <v>2</v>
      </c>
      <c r="L2" s="66" t="s">
        <v>3</v>
      </c>
      <c r="M2" s="4" t="s">
        <v>17</v>
      </c>
      <c r="N2" s="4" t="s">
        <v>14</v>
      </c>
      <c r="O2" s="4" t="s">
        <v>12</v>
      </c>
      <c r="P2" s="4" t="s">
        <v>13</v>
      </c>
      <c r="Q2" s="4" t="s">
        <v>18</v>
      </c>
      <c r="R2" s="4" t="s">
        <v>15</v>
      </c>
      <c r="S2" s="4" t="s">
        <v>20</v>
      </c>
    </row>
    <row r="3" spans="1:55" s="1" customFormat="1" ht="23.25">
      <c r="A3" s="113" t="s">
        <v>166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05"/>
      <c r="U3" s="105"/>
    </row>
    <row r="4" spans="1:55" ht="15.75">
      <c r="A4" s="58">
        <v>1</v>
      </c>
      <c r="B4" s="33" t="s">
        <v>104</v>
      </c>
      <c r="C4" s="33" t="s">
        <v>183</v>
      </c>
      <c r="D4" s="36" t="s">
        <v>256</v>
      </c>
      <c r="E4" s="7">
        <v>60</v>
      </c>
      <c r="F4" s="32">
        <v>59.45</v>
      </c>
      <c r="G4" s="32" t="s">
        <v>11</v>
      </c>
      <c r="H4" s="25">
        <f>500/(594.31747775582-27.23842536447*$F4+0.82112226871*$F4^2-0.00930733913*$F4^3+0.00004731582*$F4^4-0.00000009054*$F4^5)</f>
        <v>1.1228818274748851</v>
      </c>
      <c r="I4" s="7">
        <v>95</v>
      </c>
      <c r="J4" s="7">
        <v>100</v>
      </c>
      <c r="K4" s="7">
        <v>0</v>
      </c>
      <c r="L4" s="17">
        <f>MAX(I4:K4)</f>
        <v>100</v>
      </c>
      <c r="M4" s="26">
        <f>L4*50*H4</f>
        <v>5614.409137374425</v>
      </c>
      <c r="N4" s="7"/>
      <c r="O4" s="7"/>
      <c r="P4" s="7">
        <f>L4+O4</f>
        <v>100</v>
      </c>
      <c r="Q4" s="26">
        <f>IF(E4=50,O4*N4*H4*0.9,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)</f>
        <v>0</v>
      </c>
      <c r="R4" s="26">
        <f>H4*L4*50+H4*N4*O4*1</f>
        <v>5614.409137374425</v>
      </c>
      <c r="S4" s="26">
        <f>M4+Q4</f>
        <v>5614.409137374425</v>
      </c>
      <c r="T4" s="105">
        <v>12</v>
      </c>
      <c r="U4" s="105">
        <v>18</v>
      </c>
    </row>
    <row r="5" spans="1:55" s="1" customFormat="1" ht="23.25">
      <c r="A5" s="113" t="s">
        <v>199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05"/>
      <c r="U5" s="105"/>
    </row>
    <row r="6" spans="1:55" ht="15.75">
      <c r="A6" s="58">
        <v>1</v>
      </c>
      <c r="B6" s="7" t="s">
        <v>72</v>
      </c>
      <c r="C6" s="33" t="s">
        <v>183</v>
      </c>
      <c r="D6" s="7" t="s">
        <v>193</v>
      </c>
      <c r="E6" s="7">
        <v>70</v>
      </c>
      <c r="F6" s="32">
        <v>65</v>
      </c>
      <c r="G6" s="32" t="s">
        <v>11</v>
      </c>
      <c r="H6" s="25">
        <f>500/(594.31747775582-27.23842536447*$F6+0.82112226871*$F6^2-0.00930733913*$F6^3+0.00004731582*$F6^4-0.00000009054*$F6^5)</f>
        <v>1.0491029444093476</v>
      </c>
      <c r="I6" s="7">
        <v>105</v>
      </c>
      <c r="J6" s="7">
        <v>115</v>
      </c>
      <c r="K6" s="7">
        <v>120</v>
      </c>
      <c r="L6" s="17">
        <f>MAX(I6:K6)</f>
        <v>120</v>
      </c>
      <c r="M6" s="26">
        <f>L6*50*H6</f>
        <v>6294.6176664560853</v>
      </c>
      <c r="N6" s="7"/>
      <c r="O6" s="7"/>
      <c r="P6" s="7">
        <f>L6+O6</f>
        <v>120</v>
      </c>
      <c r="Q6" s="26">
        <f>IF(E6=50,O6*N6*H6*0.9,IF(E6=60,O6*N6*H6*1,IF(E6=70,O6*N6*H6*1.05,IF(E6=80,O6*N6*H6*1.1,IF(E6=90,O6*N6*H6*1.15,IF(E6=100,O6*N6*H6*1.2,IF(E6=110,O6*N6*H6*1.25,IF(E6=120,O6*N6*H6*1.3,IF(E6=130,O6*N6*H6*1.35,IF(E6=140,O6*N6*H6*1.4,IF(E6=150,O6*N6*H6*1.45,IF(E6=160,O6*N6*H6*1.5,IF(E6=170,O6*N6*H6*1.55,IF(E6=180,O6*N6*H6*1.6,IF(E6=190,O6*N6*H6*1.65,IF(E6=200,O6*N6*H6*1.7,IF(E6=210,O6*N6*H6*1.75)))))))))))))))))</f>
        <v>0</v>
      </c>
      <c r="R6" s="26">
        <f>H6*L6*50+H6*N6*O6*1</f>
        <v>6294.6176664560853</v>
      </c>
      <c r="S6" s="26">
        <f>M6+Q6</f>
        <v>6294.6176664560853</v>
      </c>
      <c r="T6" s="105">
        <v>12</v>
      </c>
      <c r="U6" s="105">
        <v>18</v>
      </c>
    </row>
    <row r="7" spans="1:55" s="54" customFormat="1" ht="15.75">
      <c r="A7" s="58">
        <v>2</v>
      </c>
      <c r="B7" s="33" t="s">
        <v>133</v>
      </c>
      <c r="C7" s="7" t="s">
        <v>221</v>
      </c>
      <c r="D7" s="7" t="s">
        <v>221</v>
      </c>
      <c r="E7" s="7">
        <v>70</v>
      </c>
      <c r="F7" s="32">
        <v>67.7</v>
      </c>
      <c r="G7" s="32" t="s">
        <v>11</v>
      </c>
      <c r="H7" s="25">
        <f>500/(594.31747775582-27.23842536447*$F7+0.82112226871*$F7^2-0.00930733913*$F7^3+0.00004731582*$F7^4-0.00000009054*$F7^5)</f>
        <v>1.0184621627206329</v>
      </c>
      <c r="I7" s="7">
        <v>55</v>
      </c>
      <c r="J7" s="7">
        <v>60</v>
      </c>
      <c r="K7" s="7">
        <v>0</v>
      </c>
      <c r="L7" s="17">
        <f>MAX(I7:K7)</f>
        <v>60</v>
      </c>
      <c r="M7" s="26">
        <f>L7*50*H7</f>
        <v>3055.3864881618988</v>
      </c>
      <c r="N7" s="7">
        <v>70</v>
      </c>
      <c r="O7" s="7"/>
      <c r="P7" s="7">
        <f>L7+O7</f>
        <v>60</v>
      </c>
      <c r="Q7" s="26">
        <f>IF(E7=50,O7*N7*H7*0.9,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)</f>
        <v>0</v>
      </c>
      <c r="R7" s="26">
        <f>H7*L7*50+H7*N7*O7*1</f>
        <v>3055.3864881618988</v>
      </c>
      <c r="S7" s="26">
        <f>M7+Q7</f>
        <v>3055.3864881618988</v>
      </c>
      <c r="T7" s="105">
        <v>9</v>
      </c>
      <c r="U7" s="105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54" customFormat="1" ht="15.75">
      <c r="A8" s="58">
        <v>1</v>
      </c>
      <c r="B8" s="30" t="s">
        <v>139</v>
      </c>
      <c r="C8" s="7" t="s">
        <v>221</v>
      </c>
      <c r="D8" s="7" t="s">
        <v>221</v>
      </c>
      <c r="E8" s="7">
        <v>70</v>
      </c>
      <c r="F8" s="32">
        <v>69.650000000000006</v>
      </c>
      <c r="G8" s="32" t="s">
        <v>11</v>
      </c>
      <c r="H8" s="25">
        <f>500/(-216.0475144+16.2606339*$F8-0.002388645*$F8^2-0.00113732*$F8^3+0.00000701863*$F8^4-0.00000001291*$F8^5)</f>
        <v>0.75227457555586053</v>
      </c>
      <c r="I8" s="7">
        <v>170</v>
      </c>
      <c r="J8" s="7">
        <v>0</v>
      </c>
      <c r="K8" s="7">
        <v>0</v>
      </c>
      <c r="L8" s="17">
        <f>MAX(I8:K8)</f>
        <v>170</v>
      </c>
      <c r="M8" s="26">
        <f>L8*50*H8</f>
        <v>6394.3338922248149</v>
      </c>
      <c r="N8" s="7"/>
      <c r="O8" s="7"/>
      <c r="P8" s="7">
        <f>L8+O8</f>
        <v>170</v>
      </c>
      <c r="Q8" s="26">
        <f>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</f>
        <v>0</v>
      </c>
      <c r="R8" s="26">
        <f>H8*L8*50+H8*N8*O8*1.05</f>
        <v>6394.3338922248149</v>
      </c>
      <c r="S8" s="26">
        <f>M8+Q8</f>
        <v>6394.3338922248149</v>
      </c>
      <c r="T8" s="107">
        <v>12</v>
      </c>
      <c r="U8" s="105">
        <v>12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54" customFormat="1" ht="23.25">
      <c r="A9" s="113" t="s">
        <v>253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05"/>
      <c r="U9" s="10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s="54" customFormat="1" ht="15.75">
      <c r="A10" s="58">
        <v>1</v>
      </c>
      <c r="B10" s="7" t="s">
        <v>105</v>
      </c>
      <c r="C10" s="33" t="s">
        <v>219</v>
      </c>
      <c r="D10" s="7" t="s">
        <v>190</v>
      </c>
      <c r="E10" s="7">
        <v>90</v>
      </c>
      <c r="F10" s="32">
        <v>87</v>
      </c>
      <c r="G10" s="32" t="s">
        <v>11</v>
      </c>
      <c r="H10" s="25">
        <f>500/(594.31747775582-27.23842536447*$F10+0.82112226871*$F10^2-0.00930733913*$F10^3+0.00004731582*$F10^4-0.00000009054*$F10^5)</f>
        <v>0.87691621307207035</v>
      </c>
      <c r="I10" s="7">
        <v>115</v>
      </c>
      <c r="J10" s="7"/>
      <c r="K10" s="7">
        <v>0</v>
      </c>
      <c r="L10" s="17">
        <f>MAX(I10:K10)</f>
        <v>115</v>
      </c>
      <c r="M10" s="26">
        <f>L10*50*H10</f>
        <v>5042.2682251644046</v>
      </c>
      <c r="N10" s="7"/>
      <c r="O10" s="7"/>
      <c r="P10" s="7">
        <f>L10+O10</f>
        <v>115</v>
      </c>
      <c r="Q10" s="26">
        <f>IF(E10=50,O10*N10*H10*0.9,IF(E10=60,O10*N10*H10*1,IF(E10=70,O10*N10*H10*1.05,IF(E10=80,O10*N10*H10*1.1,IF(E10=90,O10*N10*H10*1.15,IF(E10=100,O10*N10*H10*1.2,IF(E10=110,O10*N10*H10*1.25,IF(E10=120,O10*N10*H10*1.3,IF(E10=130,O10*N10*H10*1.35,IF(E10=140,O10*N10*H10*1.4,IF(E10=150,O10*N10*H10*1.45,IF(E10=160,O10*N10*H10*1.5,IF(E10=170,O10*N10*H10*1.55,IF(E10=180,O10*N10*H10*1.6,IF(E10=190,O10*N10*H10*1.65,IF(E10=200,O10*N10*H10*1.7,IF(E10=210,O10*N10*H10*1.75)))))))))))))))))</f>
        <v>0</v>
      </c>
      <c r="R10" s="26">
        <f>H10*L10*50+H10*N10*O10*1</f>
        <v>5042.2682251644046</v>
      </c>
      <c r="S10" s="26">
        <f>M10+Q10</f>
        <v>5042.2682251644046</v>
      </c>
      <c r="T10" s="107">
        <v>12</v>
      </c>
      <c r="U10" s="105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5.75">
      <c r="A11" s="58">
        <v>1</v>
      </c>
      <c r="B11" s="33" t="s">
        <v>95</v>
      </c>
      <c r="C11" s="7" t="s">
        <v>187</v>
      </c>
      <c r="D11" s="7" t="s">
        <v>195</v>
      </c>
      <c r="E11" s="7">
        <v>90</v>
      </c>
      <c r="F11" s="32">
        <v>87.5</v>
      </c>
      <c r="G11" s="32" t="s">
        <v>11</v>
      </c>
      <c r="H11" s="25">
        <f>500/(-216.0475144+16.2606339*$F11-0.002388645*$F11^2-0.00113732*$F11^3+0.00000701863*$F11^4-0.00000001291*$F11^5)</f>
        <v>0.64787232003034956</v>
      </c>
      <c r="I11" s="7">
        <v>210</v>
      </c>
      <c r="J11" s="7">
        <v>0</v>
      </c>
      <c r="K11" s="7">
        <v>0</v>
      </c>
      <c r="L11" s="17">
        <f>MAX(I11:K11)</f>
        <v>210</v>
      </c>
      <c r="M11" s="26">
        <f>L11*50*H11</f>
        <v>6802.6593603186702</v>
      </c>
      <c r="N11" s="7"/>
      <c r="O11" s="7"/>
      <c r="P11" s="7">
        <f>L11+O11</f>
        <v>210</v>
      </c>
      <c r="Q11" s="26">
        <f>IF(E11=60,O11*N11*H11*1,IF(E11=70,O11*N11*H11*1.05,IF(E11=80,O11*N11*H11*1.1,IF(E11=90,O11*N11*H11*1.15,IF(E11=100,O11*N11*H11*1.2,IF(E11=110,O11*N11*H11*1.25,IF(E11=120,O11*N11*H11*1.3,IF(E11=130,O11*N11*H11*1.35,IF(E11=140,O11*N11*H11*1.4,IF(E11=150,O11*N11*H11*1.45,IF(E11=160,O11*N11*H11*1.5,IF(E11=170,O11*N11*H11*1.55,IF(E11=180,O11*N11*H11*1.6,IF(E11=190,O11*N11*H11*1.65,IF(E11=200,O11*N11*H11*1.7,IF(E11=210,O11*N11*H11*1.75))))))))))))))))</f>
        <v>0</v>
      </c>
      <c r="R11" s="26">
        <f>H11*L11*50+H11*N11*O11*1.05</f>
        <v>6802.6593603186693</v>
      </c>
      <c r="S11" s="26">
        <f>M11+Q11</f>
        <v>6802.6593603186702</v>
      </c>
      <c r="T11" s="107">
        <v>12</v>
      </c>
      <c r="U11" s="105">
        <v>12</v>
      </c>
    </row>
    <row r="12" spans="1:55" s="1" customFormat="1" ht="23.25">
      <c r="A12" s="113" t="s">
        <v>254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05"/>
      <c r="U12" s="105"/>
    </row>
    <row r="13" spans="1:55" ht="15.75">
      <c r="A13" s="92">
        <v>1</v>
      </c>
      <c r="B13" s="46" t="s">
        <v>163</v>
      </c>
      <c r="C13" s="7" t="s">
        <v>221</v>
      </c>
      <c r="D13" s="7" t="s">
        <v>221</v>
      </c>
      <c r="E13" s="7">
        <v>100</v>
      </c>
      <c r="F13" s="32">
        <v>96.5</v>
      </c>
      <c r="G13" s="32" t="s">
        <v>11</v>
      </c>
      <c r="H13" s="25">
        <f>500/(594.31747775582-27.23842536447*$F13+0.82112226871*$F13^2-0.00930733913*$F13^3+0.00004731582*$F13^4-0.00000009054*$F13^5)</f>
        <v>0.84189269842720582</v>
      </c>
      <c r="I13" s="7">
        <v>85</v>
      </c>
      <c r="J13" s="7">
        <v>95</v>
      </c>
      <c r="K13" s="7">
        <v>107.5</v>
      </c>
      <c r="L13" s="17">
        <f>MAX(I13:K13)</f>
        <v>107.5</v>
      </c>
      <c r="M13" s="26">
        <f>L13*50*H13</f>
        <v>4525.1732540462317</v>
      </c>
      <c r="N13" s="7"/>
      <c r="O13" s="7"/>
      <c r="P13" s="7">
        <f>L13+O13</f>
        <v>107.5</v>
      </c>
      <c r="Q13" s="26">
        <f>IF(E13=50,O13*N13*H13*0.9,IF(E13=60,O13*N13*H13*1,IF(E13=70,O13*N13*H13*1.05,IF(E13=80,O13*N13*H13*1.1,IF(E13=90,O13*N13*H13*1.15,IF(E13=100,O13*N13*H13*1.2,IF(E13=110,O13*N13*H13*1.25,IF(E13=120,O13*N13*H13*1.3,IF(E13=130,O13*N13*H13*1.35,IF(E13=140,O13*N13*H13*1.4,IF(E13=150,O13*N13*H13*1.45,IF(E13=160,O13*N13*H13*1.5,IF(E13=170,O13*N13*H13*1.55,IF(E13=180,O13*N13*H13*1.6,IF(E13=190,O13*N13*H13*1.65,IF(E13=200,O13*N13*H13*1.7,IF(E13=210,O13*N13*H13*1.75)))))))))))))))))</f>
        <v>0</v>
      </c>
      <c r="R13" s="26">
        <f>H13*L13*50+H13*N13*O13*1</f>
        <v>4525.1732540462317</v>
      </c>
      <c r="S13" s="26">
        <f>M13+Q13</f>
        <v>4525.1732540462317</v>
      </c>
      <c r="T13" s="105">
        <v>12</v>
      </c>
      <c r="U13" s="105"/>
    </row>
    <row r="14" spans="1:55" ht="15.75">
      <c r="A14" s="58">
        <v>1</v>
      </c>
      <c r="B14" s="33" t="s">
        <v>140</v>
      </c>
      <c r="C14" s="7" t="s">
        <v>182</v>
      </c>
      <c r="D14" s="7" t="s">
        <v>192</v>
      </c>
      <c r="E14" s="7">
        <v>100</v>
      </c>
      <c r="F14" s="32">
        <v>99.6</v>
      </c>
      <c r="G14" s="32" t="s">
        <v>11</v>
      </c>
      <c r="H14" s="25">
        <f>500/(-216.0475144+16.2606339*$F14-0.002388645*$F14^2-0.00113732*$F14^3+0.00000701863*$F14^4-0.00000001291*$F14^5)</f>
        <v>0.60956949444135078</v>
      </c>
      <c r="I14" s="7">
        <v>205</v>
      </c>
      <c r="J14" s="7">
        <v>215</v>
      </c>
      <c r="K14" s="7">
        <v>0</v>
      </c>
      <c r="L14" s="17">
        <f>MAX(I14:K14)</f>
        <v>215</v>
      </c>
      <c r="M14" s="26">
        <f>L14*50*H14</f>
        <v>6552.8720652445209</v>
      </c>
      <c r="N14" s="7"/>
      <c r="O14" s="7"/>
      <c r="P14" s="7">
        <f>L14+O14</f>
        <v>215</v>
      </c>
      <c r="Q14" s="26">
        <f>IF(E14=60,O14*N14*H14*1,IF(E14=70,O14*N14*H14*1.05,IF(E14=80,O14*N14*H14*1.1,IF(E14=90,O14*N14*H14*1.15,IF(E14=100,O14*N14*H14*1.2,IF(E14=110,O14*N14*H14*1.25,IF(E14=120,O14*N14*H14*1.3,IF(E14=130,O14*N14*H14*1.35,IF(E14=140,O14*N14*H14*1.4,IF(E14=150,O14*N14*H14*1.45,IF(E14=160,O14*N14*H14*1.5,IF(E14=170,O14*N14*H14*1.55,IF(E14=180,O14*N14*H14*1.6,IF(E14=190,O14*N14*H14*1.65,IF(E14=200,O14*N14*H14*1.7,IF(E14=210,O14*N14*H14*1.75))))))))))))))))</f>
        <v>0</v>
      </c>
      <c r="R14" s="26">
        <f>H14*L14*50+H14*N14*O14*1.05</f>
        <v>6552.8720652445199</v>
      </c>
      <c r="S14" s="26">
        <f>M14+Q14</f>
        <v>6552.8720652445209</v>
      </c>
      <c r="T14" s="107">
        <v>12</v>
      </c>
      <c r="U14" s="105">
        <v>12</v>
      </c>
    </row>
    <row r="15" spans="1:55" s="1" customFormat="1" ht="23.25">
      <c r="A15" s="113" t="s">
        <v>251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05"/>
      <c r="U15" s="105"/>
    </row>
    <row r="16" spans="1:55" ht="15.75">
      <c r="A16" s="58">
        <v>1</v>
      </c>
      <c r="B16" s="7" t="s">
        <v>242</v>
      </c>
      <c r="C16" s="7" t="s">
        <v>231</v>
      </c>
      <c r="D16" s="7" t="s">
        <v>193</v>
      </c>
      <c r="E16" s="7">
        <v>110</v>
      </c>
      <c r="F16" s="32">
        <v>104.5</v>
      </c>
      <c r="G16" s="32" t="s">
        <v>11</v>
      </c>
      <c r="H16" s="25">
        <f>500/(-216.0475144+16.2606339*$F16-0.002388645*$F16^2-0.00113732*$F16^3+0.00000701863*$F16^4-0.00000001291*$F16^5)</f>
        <v>0.59856177714345904</v>
      </c>
      <c r="I16" s="7"/>
      <c r="J16" s="7">
        <v>270</v>
      </c>
      <c r="K16" s="7"/>
      <c r="L16" s="17">
        <f>MAX(I16:K16)</f>
        <v>270</v>
      </c>
      <c r="M16" s="26">
        <f>L16*50*H16</f>
        <v>8080.583991436697</v>
      </c>
      <c r="N16" s="7"/>
      <c r="O16" s="7"/>
      <c r="P16" s="7">
        <f>L16+O16</f>
        <v>270</v>
      </c>
      <c r="Q16" s="26">
        <f>IF(E16=60,O16*N16*H16*1,IF(E16=70,O16*N16*H16*1.05,IF(E16=80,O16*N16*H16*1.1,IF(E16=90,O16*N16*H16*1.15,IF(E16=100,O16*N16*H16*1.2,IF(E16=110,O16*N16*H16*1.25,IF(E16=120,O16*N16*H16*1.3,IF(E16=130,O16*N16*H16*1.35,IF(E16=140,O16*N16*H16*1.4,IF(E16=150,O16*N16*H16*1.45,IF(E16=160,O16*N16*H16*1.5,IF(E16=170,O16*N16*H16*1.55,IF(E16=180,O16*N16*H16*1.6,IF(E16=190,O16*N16*H16*1.65,IF(E16=200,O16*N16*H16*1.7,IF(E16=210,O16*N16*H16*1.75))))))))))))))))</f>
        <v>0</v>
      </c>
      <c r="R16" s="26">
        <f>H16*L16*50+H16*N16*O16*1.05</f>
        <v>8080.583991436697</v>
      </c>
      <c r="S16" s="26">
        <f>M16+Q16</f>
        <v>8080.583991436697</v>
      </c>
      <c r="T16" s="107">
        <v>12</v>
      </c>
      <c r="U16" s="105">
        <v>18</v>
      </c>
    </row>
    <row r="17" spans="1:21" ht="15.75">
      <c r="A17" s="58">
        <v>2</v>
      </c>
      <c r="B17" s="7" t="s">
        <v>250</v>
      </c>
      <c r="C17" s="7" t="s">
        <v>187</v>
      </c>
      <c r="D17" s="7" t="s">
        <v>195</v>
      </c>
      <c r="E17" s="7">
        <v>110</v>
      </c>
      <c r="F17" s="32">
        <v>105.55</v>
      </c>
      <c r="G17" s="32" t="s">
        <v>11</v>
      </c>
      <c r="H17" s="25">
        <f>500/(-216.0475144+16.2606339*$F17-0.002388645*$F17^2-0.00113732*$F17^3+0.00000701863*$F17^4-0.00000001291*$F17^5)</f>
        <v>0.59646724599735557</v>
      </c>
      <c r="I17" s="7"/>
      <c r="J17" s="7">
        <v>262.5</v>
      </c>
      <c r="K17" s="7"/>
      <c r="L17" s="17">
        <f>MAX(I17:K17)</f>
        <v>262.5</v>
      </c>
      <c r="M17" s="26">
        <f>L17*50*H17</f>
        <v>7828.6326037152921</v>
      </c>
      <c r="N17" s="7"/>
      <c r="O17" s="7"/>
      <c r="P17" s="7">
        <f>L17+O17</f>
        <v>262.5</v>
      </c>
      <c r="Q17" s="26">
        <f>IF(E17=60,O17*N17*H17*1,IF(E17=70,O17*N17*H17*1.05,IF(E17=80,O17*N17*H17*1.1,IF(E17=90,O17*N17*H17*1.15,IF(E17=100,O17*N17*H17*1.2,IF(E17=110,O17*N17*H17*1.25,IF(E17=120,O17*N17*H17*1.3,IF(E17=130,O17*N17*H17*1.35,IF(E17=140,O17*N17*H17*1.4,IF(E17=150,O17*N17*H17*1.45,IF(E17=160,O17*N17*H17*1.5,IF(E17=170,O17*N17*H17*1.55,IF(E17=180,O17*N17*H17*1.6,IF(E17=190,O17*N17*H17*1.65,IF(E17=200,O17*N17*H17*1.7,IF(E17=210,O17*N17*H17*1.75))))))))))))))))</f>
        <v>0</v>
      </c>
      <c r="R17" s="26">
        <f>H17*L17*50+H17*N17*O17*1.05</f>
        <v>7828.6326037152921</v>
      </c>
      <c r="S17" s="26">
        <f>M17+Q17</f>
        <v>7828.6326037152921</v>
      </c>
      <c r="T17" s="107">
        <v>9</v>
      </c>
      <c r="U17" s="105">
        <v>18</v>
      </c>
    </row>
    <row r="18" spans="1:21" s="1" customFormat="1" ht="23.25">
      <c r="A18" s="113" t="s">
        <v>252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05"/>
      <c r="U18" s="105"/>
    </row>
    <row r="19" spans="1:21" ht="15.75">
      <c r="A19" s="58">
        <v>1</v>
      </c>
      <c r="B19" s="33" t="s">
        <v>134</v>
      </c>
      <c r="C19" s="7" t="s">
        <v>221</v>
      </c>
      <c r="D19" s="7" t="s">
        <v>221</v>
      </c>
      <c r="E19" s="7">
        <v>120</v>
      </c>
      <c r="F19" s="32">
        <v>110.2</v>
      </c>
      <c r="G19" s="32" t="s">
        <v>11</v>
      </c>
      <c r="H19" s="25">
        <f>500/(594.31747775582-27.23842536447*$F19+0.82112226871*$F19^2-0.00930733913*$F19^3+0.00004731582*$F19^4-0.00000009054*$F19^5)</f>
        <v>0.81275605711596688</v>
      </c>
      <c r="I19" s="7">
        <v>50</v>
      </c>
      <c r="J19" s="7">
        <v>60</v>
      </c>
      <c r="K19" s="7">
        <v>0</v>
      </c>
      <c r="L19" s="17">
        <f>MAX(I19:K19)</f>
        <v>60</v>
      </c>
      <c r="M19" s="26">
        <f>L19*50*H19</f>
        <v>2438.2681713479005</v>
      </c>
      <c r="N19" s="7"/>
      <c r="O19" s="7"/>
      <c r="P19" s="7">
        <f>L19+O19</f>
        <v>60</v>
      </c>
      <c r="Q19" s="26">
        <f>IF(E19=50,O19*N19*H19*0.9,IF(E19=60,O19*N19*H19*1,IF(E19=70,O19*N19*H19*1.05,IF(E19=80,O19*N19*H19*1.1,IF(E19=90,O19*N19*H19*1.15,IF(E19=100,O19*N19*H19*1.2,IF(E19=110,O19*N19*H19*1.25,IF(E19=120,O19*N19*H19*1.3,IF(E19=130,O19*N19*H19*1.35,IF(E19=140,O19*N19*H19*1.4,IF(E19=150,O19*N19*H19*1.45,IF(E19=160,O19*N19*H19*1.5,IF(E19=170,O19*N19*H19*1.55,IF(E19=180,O19*N19*H19*1.6,IF(E19=190,O19*N19*H19*1.65,IF(E19=200,O19*N19*H19*1.7,IF(E19=210,O19*N19*H19*1.75)))))))))))))))))</f>
        <v>0</v>
      </c>
      <c r="R19" s="26">
        <f>H19*L19*50+H19*N19*O19*1</f>
        <v>2438.2681713479005</v>
      </c>
      <c r="S19" s="26">
        <f>M19+Q19</f>
        <v>2438.2681713479005</v>
      </c>
      <c r="T19" s="107">
        <v>12</v>
      </c>
      <c r="U19" s="105"/>
    </row>
    <row r="20" spans="1:21" ht="15.75">
      <c r="A20" s="58">
        <v>1</v>
      </c>
      <c r="B20" s="33" t="s">
        <v>141</v>
      </c>
      <c r="C20" s="7" t="s">
        <v>182</v>
      </c>
      <c r="D20" s="7" t="s">
        <v>192</v>
      </c>
      <c r="E20" s="7">
        <v>120</v>
      </c>
      <c r="F20" s="32">
        <v>119.9</v>
      </c>
      <c r="G20" s="32" t="s">
        <v>11</v>
      </c>
      <c r="H20" s="25">
        <f>500/(-216.0475144+16.2606339*$F20-0.002388645*$F20^2-0.00113732*$F20^3+0.00000701863*$F20^4-0.00000001291*$F20^5)</f>
        <v>0.57503284888840966</v>
      </c>
      <c r="I20" s="7">
        <v>0</v>
      </c>
      <c r="J20" s="7">
        <v>250</v>
      </c>
      <c r="K20" s="7">
        <v>0</v>
      </c>
      <c r="L20" s="17">
        <f>MAX(I20:K20)</f>
        <v>250</v>
      </c>
      <c r="M20" s="26">
        <f>L20*50*H20</f>
        <v>7187.9106111051206</v>
      </c>
      <c r="N20" s="7"/>
      <c r="O20" s="7"/>
      <c r="P20" s="7">
        <f>L20+O20</f>
        <v>250</v>
      </c>
      <c r="Q20" s="26">
        <f>IF(E20=60,O20*N20*H20*1,IF(E20=70,O20*N20*H20*1.05,IF(E20=80,O20*N20*H20*1.1,IF(E20=90,O20*N20*H20*1.15,IF(E20=100,O20*N20*H20*1.2,IF(E20=110,O20*N20*H20*1.25,IF(E20=120,O20*N20*H20*1.3,IF(E20=130,O20*N20*H20*1.35,IF(E20=140,O20*N20*H20*1.4,IF(E20=150,O20*N20*H20*1.45,IF(E20=160,O20*N20*H20*1.5,IF(E20=170,O20*N20*H20*1.55,IF(E20=180,O20*N20*H20*1.6,IF(E20=190,O20*N20*H20*1.65,IF(E20=200,O20*N20*H20*1.7,IF(E20=210,O20*N20*H20*1.75))))))))))))))))</f>
        <v>0</v>
      </c>
      <c r="R20" s="26">
        <f>H20*L20*50+H20*N20*O20*1.05</f>
        <v>7187.9106111051215</v>
      </c>
      <c r="S20" s="26">
        <f>M20+Q20</f>
        <v>7187.9106111051206</v>
      </c>
      <c r="T20" s="107">
        <v>12</v>
      </c>
      <c r="U20" s="105">
        <v>18</v>
      </c>
    </row>
    <row r="21" spans="1:21">
      <c r="T21" s="105"/>
      <c r="U21" s="105"/>
    </row>
    <row r="23" spans="1:21" ht="18.75">
      <c r="A23" s="120" t="s">
        <v>249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21" ht="60">
      <c r="A24" s="55" t="s">
        <v>164</v>
      </c>
      <c r="B24" s="3" t="s">
        <v>4</v>
      </c>
      <c r="C24" s="3" t="s">
        <v>174</v>
      </c>
      <c r="D24" s="3" t="s">
        <v>188</v>
      </c>
      <c r="E24" s="3" t="s">
        <v>227</v>
      </c>
      <c r="F24" s="4" t="s">
        <v>29</v>
      </c>
      <c r="G24" s="5" t="s">
        <v>5</v>
      </c>
      <c r="H24" s="3" t="s">
        <v>16</v>
      </c>
      <c r="I24" s="3" t="s">
        <v>0</v>
      </c>
      <c r="J24" s="3" t="s">
        <v>1</v>
      </c>
      <c r="K24" s="3" t="s">
        <v>2</v>
      </c>
      <c r="L24" s="66" t="s">
        <v>3</v>
      </c>
      <c r="M24" s="4" t="s">
        <v>17</v>
      </c>
      <c r="N24" s="4" t="s">
        <v>14</v>
      </c>
      <c r="O24" s="4" t="s">
        <v>12</v>
      </c>
      <c r="P24" s="4" t="s">
        <v>13</v>
      </c>
      <c r="Q24" s="4" t="s">
        <v>18</v>
      </c>
      <c r="R24" s="4" t="s">
        <v>15</v>
      </c>
      <c r="S24" s="4" t="s">
        <v>20</v>
      </c>
    </row>
    <row r="25" spans="1:21" s="1" customFormat="1" ht="23.25">
      <c r="A25" s="113" t="s">
        <v>251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21" ht="15.75">
      <c r="A26" s="58">
        <v>1</v>
      </c>
      <c r="B26" s="7" t="s">
        <v>142</v>
      </c>
      <c r="C26" s="7"/>
      <c r="D26" s="7" t="s">
        <v>195</v>
      </c>
      <c r="E26" s="7">
        <v>110</v>
      </c>
      <c r="F26" s="7">
        <v>107.35</v>
      </c>
      <c r="G26" s="32" t="s">
        <v>11</v>
      </c>
      <c r="H26" s="25">
        <f>500/(-216.0475144+16.2606339*$F26-0.002388645*$F26^2-0.00113732*$F26^3+0.00000701863*$F26^4-0.00000001291*$F26^5)</f>
        <v>0.59307244396773673</v>
      </c>
      <c r="I26" s="7">
        <v>0</v>
      </c>
      <c r="J26" s="7">
        <v>0</v>
      </c>
      <c r="K26" s="7">
        <v>0</v>
      </c>
      <c r="L26" s="17">
        <f>MAX(I26:K26)</f>
        <v>0</v>
      </c>
      <c r="M26" s="26">
        <f>L26*50*H26</f>
        <v>0</v>
      </c>
      <c r="N26" s="7"/>
      <c r="O26" s="7"/>
      <c r="P26" s="7">
        <f>L26+O26</f>
        <v>0</v>
      </c>
      <c r="Q26" s="26">
        <f>IF(E26=60,O26*N26*H26*1,IF(E26=70,O26*N26*H26*1.05,IF(E26=80,O26*N26*H26*1.1,IF(E26=90,O26*N26*H26*1.15,IF(E26=100,O26*N26*H26*1.2,IF(E26=110,O26*N26*H26*1.25,IF(E26=120,O26*N26*H26*1.3,IF(E26=130,O26*N26*H26*1.35,IF(E26=140,O26*N26*H26*1.4,IF(E26=150,O26*N26*H26*1.45,IF(E26=160,O26*N26*H26*1.5,IF(E26=170,O26*N26*H26*1.55,IF(E26=180,O26*N26*H26*1.6,IF(E26=190,O26*N26*H26*1.65,IF(E26=200,O26*N26*H26*1.7,IF(E26=210,O26*N26*H26*1.75))))))))))))))))</f>
        <v>0</v>
      </c>
      <c r="R26" s="26">
        <f>H26*L26*50+H26*N26*O26*1.05</f>
        <v>0</v>
      </c>
      <c r="S26" s="26">
        <f>M26+Q26</f>
        <v>0</v>
      </c>
    </row>
    <row r="30" spans="1:21" ht="28.5">
      <c r="A30" s="111" t="s">
        <v>229</v>
      </c>
      <c r="B30" s="111"/>
      <c r="C30" s="111"/>
      <c r="D30" s="111"/>
      <c r="E30" s="111"/>
      <c r="F30" s="1"/>
    </row>
    <row r="31" spans="1:21" ht="37.5">
      <c r="A31" s="56" t="s">
        <v>164</v>
      </c>
      <c r="B31" s="56" t="s">
        <v>4</v>
      </c>
      <c r="C31" s="56" t="s">
        <v>227</v>
      </c>
      <c r="D31" s="74" t="s">
        <v>13</v>
      </c>
      <c r="E31" s="75" t="s">
        <v>20</v>
      </c>
      <c r="F31" s="1"/>
    </row>
    <row r="32" spans="1:21" ht="18.75">
      <c r="A32" s="56">
        <v>1</v>
      </c>
      <c r="B32" s="84" t="s">
        <v>72</v>
      </c>
      <c r="C32" s="56">
        <v>70</v>
      </c>
      <c r="D32" s="56">
        <v>120</v>
      </c>
      <c r="E32" s="56">
        <v>6294.6</v>
      </c>
      <c r="F32" s="93">
        <v>24</v>
      </c>
    </row>
    <row r="33" spans="1:6" ht="18.75">
      <c r="A33" s="56">
        <v>2</v>
      </c>
      <c r="B33" s="73" t="s">
        <v>104</v>
      </c>
      <c r="C33" s="56">
        <v>60</v>
      </c>
      <c r="D33" s="56">
        <v>100</v>
      </c>
      <c r="E33" s="56">
        <v>5614.4</v>
      </c>
      <c r="F33" s="93">
        <v>20</v>
      </c>
    </row>
    <row r="34" spans="1:6" ht="18.75">
      <c r="A34" s="56">
        <v>3</v>
      </c>
      <c r="B34" s="84" t="s">
        <v>105</v>
      </c>
      <c r="C34" s="56">
        <v>90</v>
      </c>
      <c r="D34" s="56">
        <v>115</v>
      </c>
      <c r="E34" s="56">
        <v>5042.3</v>
      </c>
      <c r="F34" s="93">
        <v>16</v>
      </c>
    </row>
  </sheetData>
  <sortState ref="A3:S14">
    <sortCondition ref="E3:E14"/>
  </sortState>
  <mergeCells count="10">
    <mergeCell ref="A30:E30"/>
    <mergeCell ref="A1:S1"/>
    <mergeCell ref="A23:S23"/>
    <mergeCell ref="A25:S25"/>
    <mergeCell ref="A3:S3"/>
    <mergeCell ref="A5:S5"/>
    <mergeCell ref="A9:S9"/>
    <mergeCell ref="A12:S12"/>
    <mergeCell ref="A15:S15"/>
    <mergeCell ref="A18:S18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="89" zoomScaleNormal="89" workbookViewId="0">
      <selection activeCell="H27" sqref="H27"/>
    </sheetView>
  </sheetViews>
  <sheetFormatPr defaultRowHeight="15"/>
  <cols>
    <col min="1" max="1" width="8.28515625" customWidth="1"/>
    <col min="2" max="2" width="24.5703125" customWidth="1"/>
    <col min="3" max="3" width="11.85546875" style="1" customWidth="1"/>
    <col min="4" max="4" width="20.28515625" customWidth="1"/>
    <col min="5" max="5" width="10.85546875" customWidth="1"/>
    <col min="6" max="6" width="10" customWidth="1"/>
    <col min="7" max="7" width="12" customWidth="1"/>
    <col min="9" max="9" width="7.140625" customWidth="1"/>
    <col min="10" max="10" width="7.42578125" customWidth="1"/>
    <col min="12" max="12" width="9.140625" customWidth="1"/>
    <col min="13" max="13" width="9.140625" hidden="1" customWidth="1"/>
    <col min="17" max="18" width="9.140625" hidden="1" customWidth="1"/>
    <col min="19" max="19" width="11" customWidth="1"/>
  </cols>
  <sheetData>
    <row r="1" spans="1:21" s="1" customFormat="1" ht="18.75">
      <c r="A1" s="120" t="s">
        <v>246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1" ht="60">
      <c r="A2" s="55" t="s">
        <v>164</v>
      </c>
      <c r="B2" s="3" t="s">
        <v>4</v>
      </c>
      <c r="C2" s="3" t="s">
        <v>174</v>
      </c>
      <c r="D2" s="3" t="s">
        <v>188</v>
      </c>
      <c r="E2" s="3" t="s">
        <v>227</v>
      </c>
      <c r="F2" s="4" t="s">
        <v>29</v>
      </c>
      <c r="G2" s="5" t="s">
        <v>5</v>
      </c>
      <c r="H2" s="3" t="s">
        <v>16</v>
      </c>
      <c r="I2" s="3" t="s">
        <v>0</v>
      </c>
      <c r="J2" s="3" t="s">
        <v>1</v>
      </c>
      <c r="K2" s="3" t="s">
        <v>2</v>
      </c>
      <c r="L2" s="66" t="s">
        <v>3</v>
      </c>
      <c r="M2" s="4" t="s">
        <v>17</v>
      </c>
      <c r="N2" s="4" t="s">
        <v>14</v>
      </c>
      <c r="O2" s="4" t="s">
        <v>12</v>
      </c>
      <c r="P2" s="65" t="s">
        <v>13</v>
      </c>
      <c r="Q2" s="4" t="s">
        <v>18</v>
      </c>
      <c r="R2" s="4" t="s">
        <v>15</v>
      </c>
      <c r="S2" s="4" t="s">
        <v>20</v>
      </c>
      <c r="T2" s="13"/>
    </row>
    <row r="3" spans="1:21" s="1" customFormat="1" ht="23.25">
      <c r="A3" s="113" t="s">
        <v>169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3"/>
    </row>
    <row r="4" spans="1:21" ht="15.75">
      <c r="A4" s="55">
        <v>1</v>
      </c>
      <c r="B4" s="8" t="s">
        <v>135</v>
      </c>
      <c r="C4" s="2" t="s">
        <v>183</v>
      </c>
      <c r="D4" s="7" t="s">
        <v>193</v>
      </c>
      <c r="E4" s="2">
        <v>90</v>
      </c>
      <c r="F4" s="10">
        <v>84.1</v>
      </c>
      <c r="G4" s="10" t="s">
        <v>11</v>
      </c>
      <c r="H4" s="11">
        <f>500/(-216.0475144+16.2606339*$F4-0.002388645*$F4^2-0.00113732*$F4^3+0.00000701863*$F4^4-0.00000001291*$F4^5)</f>
        <v>0.66237092693817801</v>
      </c>
      <c r="I4" s="2">
        <v>180</v>
      </c>
      <c r="J4" s="2">
        <v>0</v>
      </c>
      <c r="K4" s="7">
        <v>0</v>
      </c>
      <c r="L4" s="17">
        <f>MAX(I4:K4)</f>
        <v>180</v>
      </c>
      <c r="M4" s="12">
        <f>L4*50*H4</f>
        <v>5961.3383424436024</v>
      </c>
      <c r="N4" s="2">
        <v>90</v>
      </c>
      <c r="O4" s="2">
        <v>51</v>
      </c>
      <c r="P4" s="16">
        <f>L4+O4</f>
        <v>231</v>
      </c>
      <c r="Q4" s="12">
        <f>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</f>
        <v>3496.3249378431724</v>
      </c>
      <c r="R4" s="12">
        <f>H4*L4*50+H4*N4*O4*1</f>
        <v>9001.6208970898406</v>
      </c>
      <c r="S4" s="12">
        <f>M4+Q4</f>
        <v>9457.6632802867753</v>
      </c>
      <c r="T4" s="105">
        <v>12</v>
      </c>
      <c r="U4" s="105"/>
    </row>
    <row r="5" spans="1:21" s="1" customFormat="1" ht="23.25">
      <c r="A5" s="113" t="s">
        <v>171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05"/>
      <c r="U5" s="105"/>
    </row>
    <row r="6" spans="1:21" ht="15.75">
      <c r="A6" s="55">
        <v>1</v>
      </c>
      <c r="B6" s="2" t="s">
        <v>131</v>
      </c>
      <c r="C6" s="2" t="s">
        <v>231</v>
      </c>
      <c r="D6" s="7" t="s">
        <v>193</v>
      </c>
      <c r="E6" s="2">
        <v>110</v>
      </c>
      <c r="F6" s="10">
        <v>104.5</v>
      </c>
      <c r="G6" s="10" t="s">
        <v>11</v>
      </c>
      <c r="H6" s="11">
        <f>500/(-216.0475144+16.2606339*$F6-0.002388645*$F6^2-0.00113732*$F6^3+0.00000701863*$F6^4-0.00000001291*$F6^5)</f>
        <v>0.59856177714345904</v>
      </c>
      <c r="I6" s="2">
        <v>250</v>
      </c>
      <c r="J6" s="2">
        <v>270</v>
      </c>
      <c r="K6" s="2">
        <v>0</v>
      </c>
      <c r="L6" s="17">
        <f>MAX(I6:K6)</f>
        <v>270</v>
      </c>
      <c r="M6" s="12">
        <f>L6*50*H6</f>
        <v>8080.583991436697</v>
      </c>
      <c r="N6" s="2">
        <v>110</v>
      </c>
      <c r="O6" s="2">
        <v>70</v>
      </c>
      <c r="P6" s="16">
        <f>L6+O6</f>
        <v>340</v>
      </c>
      <c r="Q6" s="12">
        <f>IF(E6=60,O6*N6*H6*1,IF(E6=70,O6*N6*H6*1.05,IF(E6=80,O6*N6*H6*1.1,IF(E6=90,O6*N6*H6*1.15,IF(E6=100,O6*N6*H6*1.2,IF(E6=110,O6*N6*H6*1.25,IF(E6=120,O6*N6*H6*1.3,IF(E6=130,O6*N6*H6*1.35,IF(E6=140,O6*N6*H6*1.4,IF(E6=150,O6*N6*H6*1.45,IF(E6=160,O6*N6*H6*1.5,IF(E6=170,O6*N6*H6*1.55,IF(E6=180,O6*N6*H6*1.6,IF(E6=190,O6*N6*H6*1.65,IF(E6=200,O6*N6*H6*1.7,IF(E6=210,O6*N6*H6*1.75))))))))))))))))</f>
        <v>5761.1571050057937</v>
      </c>
      <c r="R6" s="12">
        <f>H6*L6*50+H6*N6*O6*1</f>
        <v>12689.509675441332</v>
      </c>
      <c r="S6" s="12">
        <f>M6+Q6</f>
        <v>13841.741096442491</v>
      </c>
      <c r="T6" s="105">
        <v>12</v>
      </c>
      <c r="U6" s="105">
        <v>18</v>
      </c>
    </row>
    <row r="7" spans="1:21" ht="15.75">
      <c r="A7" s="55">
        <v>2</v>
      </c>
      <c r="B7" s="2" t="s">
        <v>136</v>
      </c>
      <c r="C7" s="2" t="s">
        <v>187</v>
      </c>
      <c r="D7" s="7" t="s">
        <v>195</v>
      </c>
      <c r="E7" s="2">
        <v>110</v>
      </c>
      <c r="F7" s="10">
        <v>105.55</v>
      </c>
      <c r="G7" s="10" t="s">
        <v>11</v>
      </c>
      <c r="H7" s="11">
        <f>500/(-216.0475144+16.2606339*$F7-0.002388645*$F7^2-0.00113732*$F7^3+0.00000701863*$F7^4-0.00000001291*$F7^5)</f>
        <v>0.59646724599735557</v>
      </c>
      <c r="I7" s="2">
        <v>250</v>
      </c>
      <c r="J7" s="2">
        <v>262.5</v>
      </c>
      <c r="K7" s="2">
        <v>0</v>
      </c>
      <c r="L7" s="17">
        <f>MAX(I7:K7)</f>
        <v>262.5</v>
      </c>
      <c r="M7" s="12">
        <f>L7*50*H7</f>
        <v>7828.6326037152921</v>
      </c>
      <c r="N7" s="2">
        <v>110</v>
      </c>
      <c r="O7" s="2">
        <v>55</v>
      </c>
      <c r="P7" s="16">
        <f>L7+O7</f>
        <v>317.5</v>
      </c>
      <c r="Q7" s="12">
        <f>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</f>
        <v>4510.7835478550014</v>
      </c>
      <c r="R7" s="12">
        <f>H7*L7*50+H7*N7*O7*1</f>
        <v>11437.259441999293</v>
      </c>
      <c r="S7" s="12">
        <f>M7+Q7</f>
        <v>12339.416151570294</v>
      </c>
      <c r="T7" s="105">
        <v>9</v>
      </c>
      <c r="U7" s="105">
        <v>18</v>
      </c>
    </row>
    <row r="8" spans="1:21" s="1" customFormat="1" ht="23.25">
      <c r="A8" s="113" t="s">
        <v>252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05"/>
      <c r="U8" s="105"/>
    </row>
    <row r="9" spans="1:21" ht="15.75">
      <c r="A9" s="55">
        <v>1</v>
      </c>
      <c r="B9" s="2" t="s">
        <v>137</v>
      </c>
      <c r="C9" s="8" t="s">
        <v>245</v>
      </c>
      <c r="D9" s="7" t="s">
        <v>195</v>
      </c>
      <c r="E9" s="2">
        <v>120</v>
      </c>
      <c r="F9" s="10">
        <v>118.2</v>
      </c>
      <c r="G9" s="10" t="s">
        <v>11</v>
      </c>
      <c r="H9" s="11">
        <f>500/(-216.0475144+16.2606339*$F9-0.002388645*$F9^2-0.00113732*$F9^3+0.00000701863*$F9^4-0.00000001291*$F9^5)</f>
        <v>0.57699374433113881</v>
      </c>
      <c r="I9" s="2">
        <v>220</v>
      </c>
      <c r="J9" s="2">
        <v>240</v>
      </c>
      <c r="K9" s="2">
        <v>0</v>
      </c>
      <c r="L9" s="17">
        <f>MAX(I9:K9)</f>
        <v>240</v>
      </c>
      <c r="M9" s="12">
        <f>L9*50*H9</f>
        <v>6923.9249319736655</v>
      </c>
      <c r="N9" s="2">
        <v>120</v>
      </c>
      <c r="O9" s="2">
        <v>67</v>
      </c>
      <c r="P9" s="16">
        <f>L9+O9</f>
        <v>307</v>
      </c>
      <c r="Q9" s="12">
        <f>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</f>
        <v>6030.7386157490637</v>
      </c>
      <c r="R9" s="12">
        <f>H9*L9*50+H9*N9*O9*1</f>
        <v>11562.954636396022</v>
      </c>
      <c r="S9" s="12">
        <f>M9+Q9</f>
        <v>12954.663547722728</v>
      </c>
      <c r="T9" s="105">
        <v>12</v>
      </c>
      <c r="U9" s="105">
        <v>12</v>
      </c>
    </row>
    <row r="10" spans="1:21">
      <c r="T10" s="105"/>
      <c r="U10" s="105"/>
    </row>
    <row r="11" spans="1:21">
      <c r="T11" s="105"/>
      <c r="U11" s="105"/>
    </row>
    <row r="12" spans="1:21" ht="18.75">
      <c r="A12" s="117" t="s">
        <v>247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9"/>
      <c r="T12" s="105"/>
      <c r="U12" s="105"/>
    </row>
    <row r="13" spans="1:21" ht="60">
      <c r="A13" s="55" t="s">
        <v>164</v>
      </c>
      <c r="B13" s="3" t="s">
        <v>4</v>
      </c>
      <c r="C13" s="3" t="s">
        <v>174</v>
      </c>
      <c r="D13" s="3" t="s">
        <v>188</v>
      </c>
      <c r="E13" s="3" t="s">
        <v>227</v>
      </c>
      <c r="F13" s="4" t="s">
        <v>29</v>
      </c>
      <c r="G13" s="5" t="s">
        <v>5</v>
      </c>
      <c r="H13" s="3" t="s">
        <v>16</v>
      </c>
      <c r="I13" s="3" t="s">
        <v>0</v>
      </c>
      <c r="J13" s="3" t="s">
        <v>1</v>
      </c>
      <c r="K13" s="3" t="s">
        <v>2</v>
      </c>
      <c r="L13" s="66" t="s">
        <v>3</v>
      </c>
      <c r="M13" s="4" t="s">
        <v>17</v>
      </c>
      <c r="N13" s="4" t="s">
        <v>14</v>
      </c>
      <c r="O13" s="4" t="s">
        <v>12</v>
      </c>
      <c r="P13" s="65" t="s">
        <v>13</v>
      </c>
      <c r="Q13" s="4" t="s">
        <v>18</v>
      </c>
      <c r="R13" s="4" t="s">
        <v>15</v>
      </c>
      <c r="S13" s="4" t="s">
        <v>20</v>
      </c>
      <c r="T13" s="105"/>
      <c r="U13" s="105"/>
    </row>
    <row r="14" spans="1:21" ht="23.25">
      <c r="A14" s="113" t="s">
        <v>244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05"/>
      <c r="U14" s="105"/>
    </row>
    <row r="15" spans="1:21" s="35" customFormat="1" ht="15.75">
      <c r="A15" s="58">
        <v>1</v>
      </c>
      <c r="B15" s="7" t="s">
        <v>138</v>
      </c>
      <c r="C15" s="33" t="s">
        <v>187</v>
      </c>
      <c r="D15" s="7" t="s">
        <v>195</v>
      </c>
      <c r="E15" s="7">
        <v>130</v>
      </c>
      <c r="F15" s="32">
        <v>127.9</v>
      </c>
      <c r="G15" s="32" t="s">
        <v>11</v>
      </c>
      <c r="H15" s="25">
        <f>500/(-216.0475144+16.2606339*$F15-0.002388645*$F15^2-0.00113732*$F15^3+0.00000701863*$F15^4-0.00000001291*$F15^5)</f>
        <v>0.56729206325221249</v>
      </c>
      <c r="I15" s="7">
        <v>350</v>
      </c>
      <c r="J15" s="7">
        <v>0</v>
      </c>
      <c r="K15" s="7">
        <v>0</v>
      </c>
      <c r="L15" s="17">
        <f>MAX(I15:K15)</f>
        <v>350</v>
      </c>
      <c r="M15" s="26">
        <f>L15*50*H15</f>
        <v>9927.6111069137187</v>
      </c>
      <c r="N15" s="7">
        <v>195</v>
      </c>
      <c r="O15" s="7">
        <v>26</v>
      </c>
      <c r="P15" s="16">
        <f>L15+O15</f>
        <v>376</v>
      </c>
      <c r="Q15" s="26">
        <f>IF(E15=60,O15*N15*H15*1,IF(E15=70,O15*N15*H15*1.05,IF(E15=80,O15*N15*H15*1.1,IF(E15=90,O15*N15*H15*1.15,IF(E15=100,O15*N15*H15*1.2,IF(E15=110,O15*N15*H15*1.25,IF(E15=120,O15*N15*H15*1.3,IF(E15=130,O15*N15*H15*1.35,IF(E15=140,O15*N15*H15*1.4,IF(E15=150,O15*N15*H15*1.45,IF(E15=160,O15*N15*H15*1.5,IF(E15=170,O15*N15*H15*1.55,IF(E15=180,O15*N15*H15*1.6,IF(E15=190,O15*N15*H15*1.65,IF(E15=200,O15*N15*H15*1.7,IF(E15=210,O15*N15*H15*1.75))))))))))))))))</f>
        <v>3882.8305269297684</v>
      </c>
      <c r="R15" s="26">
        <f>H15*L15*50+H15*N15*O15*1.05</f>
        <v>12947.590405636871</v>
      </c>
      <c r="S15" s="26">
        <f>M15+Q15</f>
        <v>13810.441633843488</v>
      </c>
      <c r="T15" s="108">
        <v>12</v>
      </c>
      <c r="U15" s="108">
        <v>18</v>
      </c>
    </row>
  </sheetData>
  <sortState ref="A3:S6">
    <sortCondition ref="E3:E6"/>
  </sortState>
  <mergeCells count="6">
    <mergeCell ref="A14:S14"/>
    <mergeCell ref="A1:S1"/>
    <mergeCell ref="A12:S12"/>
    <mergeCell ref="A8:S8"/>
    <mergeCell ref="A5:S5"/>
    <mergeCell ref="A3:S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topLeftCell="B1" workbookViewId="0">
      <selection activeCell="P27" sqref="P27"/>
    </sheetView>
  </sheetViews>
  <sheetFormatPr defaultRowHeight="15"/>
  <cols>
    <col min="1" max="1" width="7.85546875" customWidth="1"/>
    <col min="2" max="2" width="25.7109375" customWidth="1"/>
    <col min="3" max="3" width="18.85546875" customWidth="1"/>
    <col min="4" max="4" width="20.5703125" customWidth="1"/>
    <col min="5" max="5" width="15.140625" customWidth="1"/>
    <col min="7" max="7" width="10.28515625" customWidth="1"/>
    <col min="8" max="8" width="9.140625" customWidth="1"/>
    <col min="9" max="13" width="9.140625" hidden="1" customWidth="1"/>
    <col min="15" max="15" width="12" customWidth="1"/>
    <col min="16" max="16" width="9.140625" customWidth="1"/>
    <col min="17" max="18" width="9.140625" hidden="1" customWidth="1"/>
    <col min="19" max="19" width="11.42578125" customWidth="1"/>
  </cols>
  <sheetData>
    <row r="1" spans="1:21" s="1" customFormat="1" ht="18.75">
      <c r="A1" s="127" t="s">
        <v>243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21" ht="48" customHeight="1">
      <c r="A2" s="2" t="s">
        <v>7</v>
      </c>
      <c r="B2" s="3" t="s">
        <v>4</v>
      </c>
      <c r="C2" s="3" t="s">
        <v>174</v>
      </c>
      <c r="D2" s="3" t="s">
        <v>188</v>
      </c>
      <c r="E2" s="3" t="s">
        <v>227</v>
      </c>
      <c r="F2" s="4" t="s">
        <v>29</v>
      </c>
      <c r="G2" s="5" t="s">
        <v>5</v>
      </c>
      <c r="H2" s="3" t="s">
        <v>16</v>
      </c>
      <c r="I2" s="3" t="s">
        <v>0</v>
      </c>
      <c r="J2" s="3" t="s">
        <v>1</v>
      </c>
      <c r="K2" s="3" t="s">
        <v>2</v>
      </c>
      <c r="L2" s="3" t="s">
        <v>3</v>
      </c>
      <c r="M2" s="4" t="s">
        <v>17</v>
      </c>
      <c r="N2" s="4" t="s">
        <v>14</v>
      </c>
      <c r="O2" s="4" t="s">
        <v>12</v>
      </c>
      <c r="P2" s="68" t="s">
        <v>13</v>
      </c>
      <c r="Q2" s="4" t="s">
        <v>18</v>
      </c>
      <c r="R2" s="4" t="s">
        <v>15</v>
      </c>
      <c r="S2" s="4" t="s">
        <v>20</v>
      </c>
    </row>
    <row r="3" spans="1:21" s="1" customFormat="1" ht="23.25">
      <c r="A3" s="113" t="s">
        <v>200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</row>
    <row r="4" spans="1:21" ht="15.75">
      <c r="A4" s="58">
        <v>1</v>
      </c>
      <c r="B4" s="33" t="s">
        <v>157</v>
      </c>
      <c r="C4" s="7" t="s">
        <v>221</v>
      </c>
      <c r="D4" s="7" t="s">
        <v>221</v>
      </c>
      <c r="E4" s="7">
        <v>80</v>
      </c>
      <c r="F4" s="32">
        <v>75.349999999999994</v>
      </c>
      <c r="G4" s="37" t="s">
        <v>11</v>
      </c>
      <c r="H4" s="25">
        <f>500/(-216.0475144+16.2606339*$F4-0.002388645*$F4^2-0.00113732*$F4^3+0.00000701863*$F4^4-0.00000001291*$F4^5)</f>
        <v>0.71026298245022546</v>
      </c>
      <c r="I4" s="7"/>
      <c r="J4" s="7"/>
      <c r="K4" s="7"/>
      <c r="L4" s="7">
        <f>MAX(I4:K4)</f>
        <v>0</v>
      </c>
      <c r="M4" s="26">
        <f>L4*50*H4</f>
        <v>0</v>
      </c>
      <c r="N4" s="7">
        <v>80</v>
      </c>
      <c r="O4" s="7">
        <v>41</v>
      </c>
      <c r="P4" s="17">
        <f>L4+O4</f>
        <v>41</v>
      </c>
      <c r="Q4" s="26">
        <f>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</f>
        <v>2562.6288406804133</v>
      </c>
      <c r="R4" s="26">
        <f>H4*L4*50+H4*N4*O4*1.1</f>
        <v>2562.6288406804133</v>
      </c>
      <c r="S4" s="26">
        <f>M4+Q4</f>
        <v>2562.6288406804133</v>
      </c>
      <c r="T4" s="106">
        <v>12</v>
      </c>
      <c r="U4" s="106"/>
    </row>
    <row r="5" spans="1:21" ht="15.75">
      <c r="A5" s="58">
        <v>1</v>
      </c>
      <c r="B5" s="7" t="s">
        <v>143</v>
      </c>
      <c r="C5" s="7" t="s">
        <v>221</v>
      </c>
      <c r="D5" s="7" t="s">
        <v>221</v>
      </c>
      <c r="E5" s="7">
        <v>80</v>
      </c>
      <c r="F5" s="32">
        <v>75.75</v>
      </c>
      <c r="G5" s="34" t="s">
        <v>120</v>
      </c>
      <c r="H5" s="25">
        <f>500/(-216.0475144+16.2606339*$F5-0.002388645*$F5^2-0.00113732*$F5^3+0.00000701863*$F5^4-0.00000001291*$F5^5)</f>
        <v>0.70767807004034144</v>
      </c>
      <c r="I5" s="7"/>
      <c r="J5" s="7"/>
      <c r="K5" s="7"/>
      <c r="L5" s="7">
        <f>MAX(I5:K5)</f>
        <v>0</v>
      </c>
      <c r="M5" s="26">
        <f>L5*50*H5</f>
        <v>0</v>
      </c>
      <c r="N5" s="7">
        <v>80</v>
      </c>
      <c r="O5" s="7">
        <v>31</v>
      </c>
      <c r="P5" s="17">
        <f>L5+O5</f>
        <v>31</v>
      </c>
      <c r="Q5" s="26">
        <f>IF(E5=60,O5*N5*H5*1,IF(E5=70,O5*N5*H5*1.05,IF(E5=80,O5*N5*H5*1.1,IF(E5=90,O5*N5*H5*1.15,IF(E5=100,O5*N5*H5*1.2,IF(E5=110,O5*N5*H5*1.25,IF(E5=120,O5*N5*H5*1.3,IF(E5=130,O5*N5*H5*1.35,IF(E5=140,O5*N5*H5*1.4,IF(E5=150,O5*N5*H5*1.45,IF(E5=160,O5*N5*H5*1.5,IF(E5=170,O5*N5*H5*1.55,IF(E5=180,O5*N5*H5*1.6,IF(E5=190,O5*N5*H5*1.65,IF(E5=200,O5*N5*H5*1.7,IF(E5=210,O5*N5*H5*1.75))))))))))))))))</f>
        <v>1930.5457750700516</v>
      </c>
      <c r="R5" s="26">
        <f>H5*L5*50+H5*N5*O5*1.1</f>
        <v>1930.5457750700516</v>
      </c>
      <c r="S5" s="26">
        <f>M5+Q5</f>
        <v>1930.5457750700516</v>
      </c>
      <c r="T5" s="106">
        <v>12</v>
      </c>
      <c r="U5" s="106"/>
    </row>
    <row r="6" spans="1:21" s="1" customFormat="1" ht="23.25">
      <c r="A6" s="113" t="s">
        <v>169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106"/>
      <c r="U6" s="106"/>
    </row>
    <row r="7" spans="1:21" ht="15.75">
      <c r="A7" s="58">
        <v>1</v>
      </c>
      <c r="B7" s="7" t="s">
        <v>144</v>
      </c>
      <c r="C7" s="7" t="s">
        <v>183</v>
      </c>
      <c r="D7" s="7" t="s">
        <v>193</v>
      </c>
      <c r="E7" s="7">
        <v>90</v>
      </c>
      <c r="F7" s="32">
        <v>88.7</v>
      </c>
      <c r="G7" s="37" t="s">
        <v>11</v>
      </c>
      <c r="H7" s="25">
        <f>500/(-216.0475144+16.2606339*$F7-0.002388645*$F7^2-0.00113732*$F7^3+0.00000701863*$F7^4-0.00000001291*$F7^5)</f>
        <v>0.64320556877484181</v>
      </c>
      <c r="I7" s="7"/>
      <c r="J7" s="7"/>
      <c r="K7" s="7"/>
      <c r="L7" s="7">
        <f>MAX(I7:K7)</f>
        <v>0</v>
      </c>
      <c r="M7" s="26">
        <f>L7*50*H7</f>
        <v>0</v>
      </c>
      <c r="N7" s="7">
        <v>90</v>
      </c>
      <c r="O7" s="30">
        <v>79</v>
      </c>
      <c r="P7" s="17">
        <f>L7+O7</f>
        <v>79</v>
      </c>
      <c r="Q7" s="26">
        <f>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</f>
        <v>5259.1703330874934</v>
      </c>
      <c r="R7" s="26">
        <f>H7*L7*50+H7*N7*O7*1.1</f>
        <v>5030.5107533880382</v>
      </c>
      <c r="S7" s="26">
        <f>M7+Q7</f>
        <v>5259.1703330874934</v>
      </c>
      <c r="T7" s="106">
        <v>12</v>
      </c>
      <c r="U7" s="106">
        <v>24</v>
      </c>
    </row>
    <row r="8" spans="1:21" ht="15.75">
      <c r="A8" s="91">
        <v>2</v>
      </c>
      <c r="B8" s="33" t="s">
        <v>241</v>
      </c>
      <c r="C8" s="7" t="s">
        <v>183</v>
      </c>
      <c r="D8" s="7" t="s">
        <v>193</v>
      </c>
      <c r="E8" s="86">
        <v>90</v>
      </c>
      <c r="F8" s="87">
        <v>84.1</v>
      </c>
      <c r="G8" s="88" t="s">
        <v>11</v>
      </c>
      <c r="H8" s="89">
        <f>500/(-216.0475144+16.2606339*$F8-0.002388645*$F8^2-0.00113732*$F8^3+0.00000701863*$F8^4-0.00000001291*$F8^5)</f>
        <v>0.66237092693817801</v>
      </c>
      <c r="I8" s="86"/>
      <c r="J8" s="86"/>
      <c r="K8" s="86"/>
      <c r="L8" s="86">
        <f>MAX(I8:K8)</f>
        <v>0</v>
      </c>
      <c r="M8" s="90">
        <f>L8*50*H8</f>
        <v>0</v>
      </c>
      <c r="N8" s="86">
        <v>90</v>
      </c>
      <c r="O8" s="86">
        <v>51</v>
      </c>
      <c r="P8" s="40">
        <f>L8+O8</f>
        <v>51</v>
      </c>
      <c r="Q8" s="90">
        <f>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</f>
        <v>3496.3249378431724</v>
      </c>
      <c r="R8" s="90">
        <f>H8*L8*50+H8*N8*O8*1.1</f>
        <v>3344.3108101108614</v>
      </c>
      <c r="S8" s="90">
        <f>M8+Q8</f>
        <v>3496.3249378431724</v>
      </c>
      <c r="T8" s="106">
        <v>9</v>
      </c>
      <c r="U8" s="106"/>
    </row>
    <row r="9" spans="1:21" ht="15.75">
      <c r="A9" s="58">
        <v>3</v>
      </c>
      <c r="B9" s="7" t="s">
        <v>145</v>
      </c>
      <c r="C9" s="7"/>
      <c r="D9" s="7" t="s">
        <v>195</v>
      </c>
      <c r="E9" s="7">
        <v>90</v>
      </c>
      <c r="F9" s="32">
        <v>87.85</v>
      </c>
      <c r="G9" s="37" t="s">
        <v>11</v>
      </c>
      <c r="H9" s="25">
        <f>500/(-216.0475144+16.2606339*$F9-0.002388645*$F9^2-0.00113732*$F9^3+0.00000701863*$F9^4-0.00000001291*$F9^5)</f>
        <v>0.64648816649741547</v>
      </c>
      <c r="I9" s="7"/>
      <c r="J9" s="7"/>
      <c r="K9" s="7"/>
      <c r="L9" s="7">
        <f>MAX(I9:K9)</f>
        <v>0</v>
      </c>
      <c r="M9" s="26">
        <f>L9*50*H9</f>
        <v>0</v>
      </c>
      <c r="N9" s="7">
        <v>90</v>
      </c>
      <c r="O9" s="30">
        <v>45</v>
      </c>
      <c r="P9" s="17">
        <f>L9+O9</f>
        <v>45</v>
      </c>
      <c r="Q9" s="26">
        <f>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</f>
        <v>3011.0186354617122</v>
      </c>
      <c r="R9" s="26">
        <f>H9*L9*50+H9*N9*O9*1.1</f>
        <v>2880.1047817459857</v>
      </c>
      <c r="S9" s="26">
        <f>M9+Q9</f>
        <v>3011.0186354617122</v>
      </c>
      <c r="T9" s="106">
        <v>8</v>
      </c>
      <c r="U9" s="106"/>
    </row>
    <row r="10" spans="1:21" s="1" customFormat="1" ht="23.25">
      <c r="A10" s="113" t="s">
        <v>170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106"/>
      <c r="U10" s="106"/>
    </row>
    <row r="11" spans="1:21" ht="15.75">
      <c r="A11" s="58">
        <v>1</v>
      </c>
      <c r="B11" s="7" t="s">
        <v>146</v>
      </c>
      <c r="C11" s="7" t="s">
        <v>183</v>
      </c>
      <c r="D11" s="7" t="s">
        <v>193</v>
      </c>
      <c r="E11" s="7">
        <v>100</v>
      </c>
      <c r="F11" s="32">
        <v>98.4</v>
      </c>
      <c r="G11" s="37" t="s">
        <v>11</v>
      </c>
      <c r="H11" s="25">
        <f>500/(-216.0475144+16.2606339*$F11-0.002388645*$F11^2-0.00113732*$F11^3+0.00000701863*$F11^4-0.00000001291*$F11^5)</f>
        <v>0.61260520067680624</v>
      </c>
      <c r="I11" s="7"/>
      <c r="J11" s="7"/>
      <c r="K11" s="7"/>
      <c r="L11" s="7">
        <f>MAX(I11:K11)</f>
        <v>0</v>
      </c>
      <c r="M11" s="26">
        <f>L11*50*H11</f>
        <v>0</v>
      </c>
      <c r="N11" s="7">
        <v>100</v>
      </c>
      <c r="O11" s="30">
        <v>77</v>
      </c>
      <c r="P11" s="17">
        <f>L11+O11</f>
        <v>77</v>
      </c>
      <c r="Q11" s="26">
        <f>IF(E11=60,O11*N11*H11*1,IF(E11=70,O11*N11*H11*1.05,IF(E11=80,O11*N11*H11*1.1,IF(E11=90,O11*N11*H11*1.15,IF(E11=100,O11*N11*H11*1.2,IF(E11=110,O11*N11*H11*1.25,IF(E11=120,O11*N11*H11*1.3,IF(E11=130,O11*N11*H11*1.35,IF(E11=140,O11*N11*H11*1.4,IF(E11=150,O11*N11*H11*1.45,IF(E11=160,O11*N11*H11*1.5,IF(E11=170,O11*N11*H11*1.55,IF(E11=180,O11*N11*H11*1.6,IF(E11=190,O11*N11*H11*1.65,IF(E11=200,O11*N11*H11*1.7,IF(E11=210,O11*N11*H11*1.75))))))))))))))))</f>
        <v>5660.4720542536888</v>
      </c>
      <c r="R11" s="26">
        <f>H11*L11*50+H11*N11*O11*1.1</f>
        <v>5188.7660497325487</v>
      </c>
      <c r="S11" s="26">
        <f>M11+Q11</f>
        <v>5660.4720542536888</v>
      </c>
      <c r="T11" s="106">
        <v>12</v>
      </c>
      <c r="U11" s="106">
        <v>24</v>
      </c>
    </row>
    <row r="12" spans="1:21" s="1" customFormat="1" ht="23.25">
      <c r="A12" s="113" t="s">
        <v>171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4"/>
      <c r="T12" s="106"/>
      <c r="U12" s="106"/>
    </row>
    <row r="13" spans="1:21" ht="15.75">
      <c r="A13" s="58">
        <v>1</v>
      </c>
      <c r="B13" s="7" t="s">
        <v>242</v>
      </c>
      <c r="C13" s="7" t="s">
        <v>231</v>
      </c>
      <c r="D13" s="7" t="s">
        <v>193</v>
      </c>
      <c r="E13" s="7">
        <v>110</v>
      </c>
      <c r="F13" s="32">
        <v>104.5</v>
      </c>
      <c r="G13" s="37" t="s">
        <v>11</v>
      </c>
      <c r="H13" s="25">
        <f>500/(-216.0475144+16.2606339*$F13-0.002388645*$F13^2-0.00113732*$F13^3+0.00000701863*$F13^4-0.00000001291*$F13^5)</f>
        <v>0.59856177714345904</v>
      </c>
      <c r="I13" s="7"/>
      <c r="J13" s="7"/>
      <c r="K13" s="7"/>
      <c r="L13" s="7">
        <f>MAX(I13:K13)</f>
        <v>0</v>
      </c>
      <c r="M13" s="26">
        <f>L13*50*H13</f>
        <v>0</v>
      </c>
      <c r="N13" s="7">
        <v>110</v>
      </c>
      <c r="O13" s="30">
        <v>70</v>
      </c>
      <c r="P13" s="17">
        <f>L13+O13</f>
        <v>70</v>
      </c>
      <c r="Q13" s="26">
        <f>IF(E13=60,O13*N13*H13*1,IF(E13=70,O13*N13*H13*1.05,IF(E13=80,O13*N13*H13*1.1,IF(E13=90,O13*N13*H13*1.15,IF(E13=100,O13*N13*H13*1.2,IF(E13=110,O13*N13*H13*1.25,IF(E13=120,O13*N13*H13*1.3,IF(E13=130,O13*N13*H13*1.35,IF(E13=140,O13*N13*H13*1.4,IF(E13=150,O13*N13*H13*1.45,IF(E13=160,O13*N13*H13*1.5,IF(E13=170,O13*N13*H13*1.55,IF(E13=180,O13*N13*H13*1.6,IF(E13=190,O13*N13*H13*1.65,IF(E13=200,O13*N13*H13*1.7,IF(E13=210,O13*N13*H13*1.75))))))))))))))))</f>
        <v>5761.1571050057937</v>
      </c>
      <c r="R13" s="26">
        <f>H13*L13*50+H13*N13*O13*1.1</f>
        <v>5069.8182524050981</v>
      </c>
      <c r="S13" s="26">
        <f>M13+Q13</f>
        <v>5761.1571050057937</v>
      </c>
      <c r="T13" s="106">
        <v>12</v>
      </c>
      <c r="U13" s="106">
        <v>24</v>
      </c>
    </row>
    <row r="14" spans="1:21" ht="15.75">
      <c r="A14" s="58">
        <v>2</v>
      </c>
      <c r="B14" s="33" t="s">
        <v>148</v>
      </c>
      <c r="C14" s="7" t="s">
        <v>221</v>
      </c>
      <c r="D14" s="7" t="s">
        <v>221</v>
      </c>
      <c r="E14" s="7">
        <v>110</v>
      </c>
      <c r="F14" s="32">
        <v>105.85</v>
      </c>
      <c r="G14" s="37" t="s">
        <v>11</v>
      </c>
      <c r="H14" s="25">
        <f>500/(-216.0475144+16.2606339*$F14-0.002388645*$F14^2-0.00113732*$F14^3+0.00000701863*$F14^4-0.00000001291*$F14^5)</f>
        <v>0.59588457366473813</v>
      </c>
      <c r="I14" s="7"/>
      <c r="J14" s="7"/>
      <c r="K14" s="7"/>
      <c r="L14" s="7">
        <f>MAX(I14:K14)</f>
        <v>0</v>
      </c>
      <c r="M14" s="26">
        <f>L14*50*H14</f>
        <v>0</v>
      </c>
      <c r="N14" s="7">
        <v>110</v>
      </c>
      <c r="O14" s="7">
        <v>29</v>
      </c>
      <c r="P14" s="17">
        <f>L14+O14</f>
        <v>29</v>
      </c>
      <c r="Q14" s="26">
        <f>IF(E14=60,O14*N14*H14*1,IF(E14=70,O14*N14*H14*1.05,IF(E14=80,O14*N14*H14*1.1,IF(E14=90,O14*N14*H14*1.15,IF(E14=100,O14*N14*H14*1.2,IF(E14=110,O14*N14*H14*1.25,IF(E14=120,O14*N14*H14*1.3,IF(E14=130,O14*N14*H14*1.35,IF(E14=140,O14*N14*H14*1.4,IF(E14=150,O14*N14*H14*1.45,IF(E14=160,O14*N14*H14*1.5,IF(E14=170,O14*N14*H14*1.55,IF(E14=180,O14*N14*H14*1.6,IF(E14=190,O14*N14*H14*1.65,IF(E14=200,O14*N14*H14*1.7,IF(E14=210,O14*N14*H14*1.75))))))))))))))))</f>
        <v>2376.0897374881433</v>
      </c>
      <c r="R14" s="26">
        <f>H14*L14*50+H14*N14*O14*1.1</f>
        <v>2090.9589689895661</v>
      </c>
      <c r="S14" s="26">
        <f>M14+Q14</f>
        <v>2376.0897374881433</v>
      </c>
      <c r="T14" s="106">
        <v>9</v>
      </c>
      <c r="U14" s="106"/>
    </row>
    <row r="15" spans="1:21" ht="15.75">
      <c r="A15" s="58">
        <v>1</v>
      </c>
      <c r="B15" s="33" t="s">
        <v>51</v>
      </c>
      <c r="C15" s="33" t="s">
        <v>177</v>
      </c>
      <c r="D15" s="7" t="s">
        <v>191</v>
      </c>
      <c r="E15" s="7">
        <v>110</v>
      </c>
      <c r="F15" s="7">
        <v>110</v>
      </c>
      <c r="G15" s="63" t="s">
        <v>58</v>
      </c>
      <c r="H15" s="25">
        <f>500/(-216.0475144+16.2606339*$F15-0.002388645*$F15^2-0.00113732*$F15^3+0.00000701863*$F15^4-0.00000001291*$F15^5)</f>
        <v>0.58849321518533593</v>
      </c>
      <c r="I15" s="7"/>
      <c r="J15" s="7"/>
      <c r="K15" s="7"/>
      <c r="L15" s="7">
        <f>MAX(I15:K15)</f>
        <v>0</v>
      </c>
      <c r="M15" s="26">
        <f>L15*50*H15</f>
        <v>0</v>
      </c>
      <c r="N15" s="7">
        <v>110</v>
      </c>
      <c r="O15" s="7">
        <v>27</v>
      </c>
      <c r="P15" s="17">
        <f>L15+O15</f>
        <v>27</v>
      </c>
      <c r="Q15" s="26">
        <f>IF(E15=60,O15*N15*H15*1,IF(E15=70,O15*N15*H15*1.05,IF(E15=80,O15*N15*H15*1.1,IF(E15=90,O15*N15*H15*1.15,IF(E15=100,O15*N15*H15*1.2,IF(E15=110,O15*N15*H15*1.25,IF(E15=120,O15*N15*H15*1.3,IF(E15=130,O15*N15*H15*1.35,IF(E15=140,O15*N15*H15*1.4,IF(E15=150,O15*N15*H15*1.45,IF(E15=160,O15*N15*H15*1.5,IF(E15=170,O15*N15*H15*1.55,IF(E15=180,O15*N15*H15*1.6,IF(E15=190,O15*N15*H15*1.65,IF(E15=200,O15*N15*H15*1.7,IF(E15=210,O15*N15*H15*1.75))))))))))))))))</f>
        <v>2184.7810613755596</v>
      </c>
      <c r="R15" s="26">
        <f>H15*L15*50+H15*N15*O15</f>
        <v>1747.8248491004476</v>
      </c>
      <c r="S15" s="26">
        <f>M15+Q15</f>
        <v>2184.7810613755596</v>
      </c>
      <c r="T15" s="106">
        <v>12</v>
      </c>
      <c r="U15" s="106"/>
    </row>
    <row r="16" spans="1:21" s="1" customFormat="1" ht="23.25">
      <c r="A16" s="113" t="s">
        <v>172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06"/>
      <c r="U16" s="106"/>
    </row>
    <row r="17" spans="1:21" ht="15.75">
      <c r="A17" s="58">
        <v>1</v>
      </c>
      <c r="B17" s="7" t="s">
        <v>150</v>
      </c>
      <c r="C17" s="7" t="s">
        <v>221</v>
      </c>
      <c r="D17" s="7" t="s">
        <v>221</v>
      </c>
      <c r="E17" s="7">
        <v>120</v>
      </c>
      <c r="F17" s="32">
        <v>117.7</v>
      </c>
      <c r="G17" s="37" t="s">
        <v>11</v>
      </c>
      <c r="H17" s="25">
        <f>500/(-216.0475144+16.2606339*$F17-0.002388645*$F17^2-0.00113732*$F17^3+0.00000701863*$F17^4-0.00000001291*$F17^5)</f>
        <v>0.57759509730956604</v>
      </c>
      <c r="I17" s="7"/>
      <c r="J17" s="7"/>
      <c r="K17" s="7"/>
      <c r="L17" s="7">
        <f>MAX(I17:K17)</f>
        <v>0</v>
      </c>
      <c r="M17" s="26">
        <f>L17*50*H17</f>
        <v>0</v>
      </c>
      <c r="N17" s="7">
        <v>120</v>
      </c>
      <c r="O17" s="30">
        <v>76</v>
      </c>
      <c r="P17" s="17">
        <f>L17+O17</f>
        <v>76</v>
      </c>
      <c r="Q17" s="26">
        <f>IF(E17=60,O17*N17*H17*1,IF(E17=70,O17*N17*H17*1.05,IF(E17=80,O17*N17*H17*1.1,IF(E17=90,O17*N17*H17*1.15,IF(E17=100,O17*N17*H17*1.2,IF(E17=110,O17*N17*H17*1.25,IF(E17=120,O17*N17*H17*1.3,IF(E17=130,O17*N17*H17*1.35,IF(E17=140,O17*N17*H17*1.4,IF(E17=150,O17*N17*H17*1.45,IF(E17=160,O17*N17*H17*1.5,IF(E17=170,O17*N17*H17*1.55,IF(E17=180,O17*N17*H17*1.6,IF(E17=190,O17*N17*H17*1.65,IF(E17=200,O17*N17*H17*1.7,IF(E17=210,O17*N17*H17*1.75))))))))))))))))</f>
        <v>6847.9674737022151</v>
      </c>
      <c r="R17" s="26">
        <f>H17*L17*50+H17*N17*O17*1.1</f>
        <v>5794.4340162095668</v>
      </c>
      <c r="S17" s="26">
        <f>M17+Q17</f>
        <v>6847.9674737022151</v>
      </c>
      <c r="T17" s="106">
        <v>12</v>
      </c>
      <c r="U17" s="106">
        <v>24</v>
      </c>
    </row>
    <row r="18" spans="1:21" ht="15.75">
      <c r="A18" s="91">
        <v>2</v>
      </c>
      <c r="B18" s="33" t="s">
        <v>149</v>
      </c>
      <c r="C18" s="7" t="s">
        <v>183</v>
      </c>
      <c r="D18" s="7" t="s">
        <v>193</v>
      </c>
      <c r="E18" s="7">
        <v>120</v>
      </c>
      <c r="F18" s="32">
        <v>115.8</v>
      </c>
      <c r="G18" s="37" t="s">
        <v>11</v>
      </c>
      <c r="H18" s="25">
        <f>500/(-216.0475144+16.2606339*$F18-0.002388645*$F18^2-0.00113732*$F18^3+0.00000701863*$F18^4-0.00000001291*$F18^5)</f>
        <v>0.57998871415206943</v>
      </c>
      <c r="I18" s="7"/>
      <c r="J18" s="7"/>
      <c r="K18" s="7"/>
      <c r="L18" s="7">
        <f>MAX(I18:K18)</f>
        <v>0</v>
      </c>
      <c r="M18" s="26">
        <f>L18*50*H18</f>
        <v>0</v>
      </c>
      <c r="N18" s="7">
        <v>120</v>
      </c>
      <c r="O18" s="7">
        <v>53</v>
      </c>
      <c r="P18" s="17">
        <f>L18+O18</f>
        <v>53</v>
      </c>
      <c r="Q18" s="26">
        <f>IF(E18=60,O18*N18*H18*1,IF(E18=70,O18*N18*H18*1.05,IF(E18=80,O18*N18*H18*1.1,IF(E18=90,O18*N18*H18*1.15,IF(E18=100,O18*N18*H18*1.2,IF(E18=110,O18*N18*H18*1.25,IF(E18=120,O18*N18*H18*1.3,IF(E18=130,O18*N18*H18*1.35,IF(E18=140,O18*N18*H18*1.4,IF(E18=150,O18*N18*H18*1.45,IF(E18=160,O18*N18*H18*1.5,IF(E18=170,O18*N18*H18*1.55,IF(E18=180,O18*N18*H18*1.6,IF(E18=190,O18*N18*H18*1.65,IF(E18=200,O18*N18*H18*1.7,IF(E18=210,O18*N18*H18*1.75))))))))))))))))</f>
        <v>4795.3466886093101</v>
      </c>
      <c r="R18" s="26">
        <f>H18*L18*50+H18*N18*O18*1.1</f>
        <v>4057.6010442078782</v>
      </c>
      <c r="S18" s="26">
        <f>M18+Q18</f>
        <v>4795.3466886093101</v>
      </c>
      <c r="T18" s="106">
        <v>9</v>
      </c>
      <c r="U18" s="106">
        <v>18</v>
      </c>
    </row>
    <row r="19" spans="1:21" ht="15.75">
      <c r="A19" s="58">
        <v>3</v>
      </c>
      <c r="B19" s="33" t="s">
        <v>147</v>
      </c>
      <c r="C19" s="7" t="s">
        <v>245</v>
      </c>
      <c r="D19" s="7" t="s">
        <v>195</v>
      </c>
      <c r="E19" s="7">
        <v>120</v>
      </c>
      <c r="F19" s="32">
        <v>119.2</v>
      </c>
      <c r="G19" s="37" t="s">
        <v>11</v>
      </c>
      <c r="H19" s="25">
        <f>500/(-216.0475144+16.2606339*$F19-0.002388645*$F19^2-0.00113732*$F19^3+0.00000701863*$F19^4-0.00000001291*$F19^5)</f>
        <v>0.57582496154778651</v>
      </c>
      <c r="I19" s="7"/>
      <c r="J19" s="7"/>
      <c r="K19" s="7"/>
      <c r="L19" s="7">
        <f>MAX(I19:K19)</f>
        <v>0</v>
      </c>
      <c r="M19" s="26">
        <f>L19*50*H19</f>
        <v>0</v>
      </c>
      <c r="N19" s="7">
        <v>120</v>
      </c>
      <c r="O19" s="7">
        <v>45</v>
      </c>
      <c r="P19" s="17">
        <f>L19+O19</f>
        <v>45</v>
      </c>
      <c r="Q19" s="26">
        <f>IF(E19=60,O19*N19*H19*1,IF(E19=70,O19*N19*H19*1.05,IF(E19=80,O19*N19*H19*1.1,IF(E19=90,O19*N19*H19*1.15,IF(E19=100,O19*N19*H19*1.2,IF(E19=110,O19*N19*H19*1.25,IF(E19=120,O19*N19*H19*1.3,IF(E19=130,O19*N19*H19*1.35,IF(E19=140,O19*N19*H19*1.4,IF(E19=150,O19*N19*H19*1.45,IF(E19=160,O19*N19*H19*1.5,IF(E19=170,O19*N19*H19*1.55,IF(E19=180,O19*N19*H19*1.6,IF(E19=190,O19*N19*H19*1.65,IF(E19=200,O19*N19*H19*1.7,IF(E19=210,O19*N19*H19*1.75))))))))))))))))</f>
        <v>4042.2912300654616</v>
      </c>
      <c r="R19" s="26">
        <f>H19*L19*50+H19*N19*O19*1.1</f>
        <v>3420.4002715938523</v>
      </c>
      <c r="S19" s="26">
        <f>M19+Q19</f>
        <v>4042.2912300654616</v>
      </c>
      <c r="T19" s="106">
        <v>8</v>
      </c>
      <c r="U19" s="106">
        <v>12</v>
      </c>
    </row>
    <row r="23" spans="1:21" ht="28.5">
      <c r="A23" s="111" t="s">
        <v>228</v>
      </c>
      <c r="B23" s="111"/>
      <c r="C23" s="111"/>
      <c r="D23" s="111"/>
      <c r="E23" s="111"/>
    </row>
    <row r="24" spans="1:21" ht="37.5">
      <c r="A24" s="56" t="s">
        <v>164</v>
      </c>
      <c r="B24" s="56" t="s">
        <v>4</v>
      </c>
      <c r="C24" s="56" t="s">
        <v>227</v>
      </c>
      <c r="D24" s="74" t="s">
        <v>13</v>
      </c>
      <c r="E24" s="75" t="s">
        <v>20</v>
      </c>
    </row>
    <row r="25" spans="1:21" ht="18.75">
      <c r="A25" s="56">
        <v>1</v>
      </c>
      <c r="B25" s="84" t="s">
        <v>150</v>
      </c>
      <c r="C25" s="56">
        <v>120</v>
      </c>
      <c r="D25" s="56">
        <v>76</v>
      </c>
      <c r="E25" s="84">
        <v>6848</v>
      </c>
      <c r="F25" s="93">
        <v>24</v>
      </c>
    </row>
    <row r="26" spans="1:21" ht="18.75">
      <c r="A26" s="56">
        <v>2</v>
      </c>
      <c r="B26" s="84" t="s">
        <v>131</v>
      </c>
      <c r="C26" s="56">
        <v>110</v>
      </c>
      <c r="D26" s="56">
        <v>70</v>
      </c>
      <c r="E26" s="84">
        <v>5761.2</v>
      </c>
      <c r="F26" s="93">
        <v>20</v>
      </c>
    </row>
    <row r="27" spans="1:21" ht="18.75">
      <c r="A27" s="56">
        <v>3</v>
      </c>
      <c r="B27" s="84" t="s">
        <v>146</v>
      </c>
      <c r="C27" s="56">
        <v>100</v>
      </c>
      <c r="D27" s="56">
        <v>77</v>
      </c>
      <c r="E27" s="84">
        <v>5660.5</v>
      </c>
      <c r="F27" s="93">
        <v>16</v>
      </c>
    </row>
  </sheetData>
  <sortState ref="A2:S13">
    <sortCondition ref="E2:E13"/>
  </sortState>
  <mergeCells count="7">
    <mergeCell ref="A16:S16"/>
    <mergeCell ref="A23:E23"/>
    <mergeCell ref="A1:S1"/>
    <mergeCell ref="A3:S3"/>
    <mergeCell ref="A6:S6"/>
    <mergeCell ref="A10:S10"/>
    <mergeCell ref="A12:S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80" zoomScaleNormal="80" workbookViewId="0">
      <selection activeCell="T3" sqref="T3:U18"/>
    </sheetView>
  </sheetViews>
  <sheetFormatPr defaultRowHeight="15"/>
  <cols>
    <col min="1" max="1" width="10.7109375" customWidth="1"/>
    <col min="2" max="2" width="21.5703125" customWidth="1"/>
    <col min="3" max="3" width="13.7109375" style="1" customWidth="1"/>
    <col min="4" max="4" width="17.7109375" customWidth="1"/>
    <col min="5" max="5" width="14.140625" customWidth="1"/>
    <col min="6" max="6" width="11.42578125" customWidth="1"/>
    <col min="7" max="7" width="11.140625" customWidth="1"/>
    <col min="8" max="8" width="8.85546875" customWidth="1"/>
    <col min="9" max="9" width="8.5703125" customWidth="1"/>
    <col min="10" max="10" width="9.140625" customWidth="1"/>
    <col min="11" max="11" width="8.140625" customWidth="1"/>
    <col min="12" max="12" width="10.85546875" customWidth="1"/>
    <col min="13" max="13" width="11.140625" hidden="1" customWidth="1"/>
    <col min="14" max="14" width="8.85546875" customWidth="1"/>
    <col min="15" max="15" width="11.7109375" customWidth="1"/>
    <col min="16" max="16" width="8.85546875" customWidth="1"/>
    <col min="17" max="17" width="8.85546875" hidden="1" customWidth="1"/>
    <col min="18" max="18" width="12" hidden="1" customWidth="1"/>
    <col min="19" max="19" width="11.85546875" customWidth="1"/>
  </cols>
  <sheetData>
    <row r="1" spans="1:21" ht="52.5" customHeight="1">
      <c r="A1" s="55" t="s">
        <v>164</v>
      </c>
      <c r="B1" s="3" t="s">
        <v>4</v>
      </c>
      <c r="C1" s="3" t="s">
        <v>174</v>
      </c>
      <c r="D1" s="3" t="s">
        <v>188</v>
      </c>
      <c r="E1" s="3" t="s">
        <v>227</v>
      </c>
      <c r="F1" s="4" t="s">
        <v>29</v>
      </c>
      <c r="G1" s="5" t="s">
        <v>5</v>
      </c>
      <c r="H1" s="3" t="s">
        <v>16</v>
      </c>
      <c r="I1" s="3" t="s">
        <v>0</v>
      </c>
      <c r="J1" s="3" t="s">
        <v>1</v>
      </c>
      <c r="K1" s="3" t="s">
        <v>2</v>
      </c>
      <c r="L1" s="3" t="s">
        <v>3</v>
      </c>
      <c r="M1" s="4" t="s">
        <v>17</v>
      </c>
      <c r="N1" s="4" t="s">
        <v>14</v>
      </c>
      <c r="O1" s="4" t="s">
        <v>12</v>
      </c>
      <c r="P1" s="4" t="s">
        <v>13</v>
      </c>
      <c r="Q1" s="4" t="s">
        <v>18</v>
      </c>
      <c r="R1" s="4" t="s">
        <v>15</v>
      </c>
      <c r="S1" s="4" t="s">
        <v>20</v>
      </c>
    </row>
    <row r="2" spans="1:21" s="1" customFormat="1" ht="24" customHeight="1">
      <c r="A2" s="113" t="s">
        <v>197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1" ht="15.75">
      <c r="A3" s="55">
        <v>1</v>
      </c>
      <c r="B3" s="14" t="s">
        <v>21</v>
      </c>
      <c r="C3" s="2" t="s">
        <v>178</v>
      </c>
      <c r="D3" s="2" t="s">
        <v>190</v>
      </c>
      <c r="E3" s="2">
        <v>50</v>
      </c>
      <c r="F3" s="10">
        <v>49.95</v>
      </c>
      <c r="G3" s="10" t="s">
        <v>11</v>
      </c>
      <c r="H3" s="11">
        <f>500/(594.31747775582-27.23842536447*$F3+0.82112226871*$F3^2-0.00930733913*$F3^3+0.00004731582*$F3^4-0.00000009054*$F3^5)</f>
        <v>1.2856120826180848</v>
      </c>
      <c r="I3" s="7">
        <v>112.5</v>
      </c>
      <c r="J3" s="7">
        <v>117.5</v>
      </c>
      <c r="K3" s="7">
        <v>0</v>
      </c>
      <c r="L3" s="2">
        <f>MAX(I3:K3)</f>
        <v>117.5</v>
      </c>
      <c r="M3" s="12">
        <f>L3*50*H3</f>
        <v>7552.9709853812483</v>
      </c>
      <c r="N3" s="2">
        <v>62.5</v>
      </c>
      <c r="O3" s="2">
        <v>36</v>
      </c>
      <c r="P3" s="2">
        <f>L3+O3</f>
        <v>153.5</v>
      </c>
      <c r="Q3" s="12">
        <f>IF(E3=50,O3*N3*H3*0.9,IF(E3=60,O3*N3*H3*1,IF(E3=70,O3*N3*H3*1.05,IF(E3=80,O3*N3*H3*1.1,IF(E3=90,O3*N3*H3*1.15,IF(E3=100,O3*N3*H3*1.2,IF(E3=110,O3*N3*H3*1.25,IF(E3=120,O3*N3*H3*1.3,IF(E3=130,O3*N3*H3*1.35,IF(E3=140,O3*N3*H3*1.4,IF(E3=150,O3*N3*H3*1.45,IF(E3=160,O3*N3*H3*1.5,IF(E3=170,O3*N3*H3*1.55,IF(E3=180,O3*N3*H3*1.6,IF(E3=190,O3*N3*H3*1.65,IF(E3=200,O3*N3*H3*1.7,IF(E3=210,O3*N3*H3*1.75)))))))))))))))))</f>
        <v>2603.3644673016215</v>
      </c>
      <c r="R3" s="12">
        <f>H3*L3*50+H3*N3*O3*1</f>
        <v>10445.598171271939</v>
      </c>
      <c r="S3" s="12">
        <f>M3+Q3</f>
        <v>10156.33545268287</v>
      </c>
      <c r="T3" s="105">
        <v>12</v>
      </c>
      <c r="U3" s="105"/>
    </row>
    <row r="4" spans="1:21" s="1" customFormat="1" ht="24" customHeight="1">
      <c r="A4" s="113" t="s">
        <v>166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05"/>
      <c r="U4" s="105"/>
    </row>
    <row r="5" spans="1:21" ht="15.75">
      <c r="A5" s="55">
        <v>1</v>
      </c>
      <c r="B5" s="9" t="s">
        <v>23</v>
      </c>
      <c r="C5" s="9" t="s">
        <v>178</v>
      </c>
      <c r="D5" s="2" t="s">
        <v>190</v>
      </c>
      <c r="E5" s="2">
        <v>60</v>
      </c>
      <c r="F5" s="10">
        <v>55</v>
      </c>
      <c r="G5" s="10" t="s">
        <v>11</v>
      </c>
      <c r="H5" s="11">
        <f>500/(594.31747775582-27.23842536447*$F5+0.82112226871*$F5^2-0.00930733913*$F5^3+0.00004731582*$F5^4-0.00000009054*$F5^5)</f>
        <v>1.1933391933871693</v>
      </c>
      <c r="I5" s="2">
        <v>110</v>
      </c>
      <c r="J5" s="2">
        <v>112.5</v>
      </c>
      <c r="K5" s="2">
        <v>0</v>
      </c>
      <c r="L5" s="2">
        <f>MAX(I5:K5)</f>
        <v>112.5</v>
      </c>
      <c r="M5" s="12">
        <f>L5*50*H5</f>
        <v>6712.5329628028276</v>
      </c>
      <c r="N5" s="2">
        <v>75</v>
      </c>
      <c r="O5" s="2">
        <v>15</v>
      </c>
      <c r="P5" s="2">
        <f>L5+O5</f>
        <v>127.5</v>
      </c>
      <c r="Q5" s="12">
        <f>IF(E5=50,O5*N5*H5*0.9,IF(E5=60,O5*N5*H5*1,IF(E5=70,O5*N5*H5*1.05,IF(E5=80,O5*N5*H5*1.1,IF(E5=90,O5*N5*H5*1.15,IF(E5=100,O5*N5*H5*1.2,IF(E5=110,O5*N5*H5*1.25,IF(E5=120,O5*N5*H5*1.3,IF(E5=130,O5*N5*H5*1.35,IF(E5=140,O5*N5*H5*1.4,IF(E5=150,O5*N5*H5*1.45,IF(E5=160,O5*N5*H5*1.5,IF(E5=170,O5*N5*H5*1.55,IF(E5=180,O5*N5*H5*1.6,IF(E5=190,O5*N5*H5*1.65,IF(E5=200,O5*N5*H5*1.7,IF(E5=210,O5*N5*H5*1.75)))))))))))))))))</f>
        <v>1342.5065925605654</v>
      </c>
      <c r="R5" s="12">
        <f>H5*L5*50+H5*N5*O5*1</f>
        <v>8055.0395553633916</v>
      </c>
      <c r="S5" s="12">
        <f>M5+Q5</f>
        <v>8055.0395553633934</v>
      </c>
      <c r="T5" s="105">
        <v>12</v>
      </c>
      <c r="U5" s="105"/>
    </row>
    <row r="6" spans="1:21" s="1" customFormat="1" ht="23.25">
      <c r="A6" s="113" t="s">
        <v>199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5"/>
      <c r="U6" s="105"/>
    </row>
    <row r="7" spans="1:21" ht="15.75">
      <c r="A7" s="57">
        <v>1</v>
      </c>
      <c r="B7" s="9" t="s">
        <v>152</v>
      </c>
      <c r="C7" s="9" t="s">
        <v>186</v>
      </c>
      <c r="D7" s="2" t="s">
        <v>190</v>
      </c>
      <c r="E7" s="9">
        <v>70</v>
      </c>
      <c r="F7" s="10">
        <v>69.400000000000006</v>
      </c>
      <c r="G7" s="23" t="s">
        <v>120</v>
      </c>
      <c r="H7" s="11">
        <f>500/(594.31747775582-27.23842536447*$F7+0.82112226871*$F7^2-0.00930733913*$F7^3+0.00004731582*$F7^4-0.00000009054*$F7^5)</f>
        <v>1.0007935160904424</v>
      </c>
      <c r="I7" s="2">
        <v>80</v>
      </c>
      <c r="J7" s="2">
        <v>87.5</v>
      </c>
      <c r="K7" s="7">
        <v>0</v>
      </c>
      <c r="L7" s="2">
        <f>MAX(I7:K7)</f>
        <v>87.5</v>
      </c>
      <c r="M7" s="12">
        <f>L7*50*H7</f>
        <v>4378.4716328956856</v>
      </c>
      <c r="N7" s="2">
        <v>87.5</v>
      </c>
      <c r="O7" s="2">
        <v>3</v>
      </c>
      <c r="P7" s="2">
        <f>L7+O7</f>
        <v>90.5</v>
      </c>
      <c r="Q7" s="12">
        <f>IF(E7=50,O7*N7*H7*0.9,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)</f>
        <v>275.84371287242823</v>
      </c>
      <c r="R7" s="12">
        <f>H7*L7*50+H7*N7*O7*1</f>
        <v>4641.1799308694272</v>
      </c>
      <c r="S7" s="12">
        <f>M7+Q7</f>
        <v>4654.3153457681137</v>
      </c>
      <c r="T7" s="105">
        <v>12</v>
      </c>
      <c r="U7" s="105"/>
    </row>
    <row r="8" spans="1:21" ht="15.75">
      <c r="A8" s="55">
        <v>1</v>
      </c>
      <c r="B8" s="9" t="s">
        <v>151</v>
      </c>
      <c r="C8" s="9" t="s">
        <v>186</v>
      </c>
      <c r="D8" s="2" t="s">
        <v>190</v>
      </c>
      <c r="E8" s="2">
        <v>70</v>
      </c>
      <c r="F8" s="10">
        <v>69.599999999999994</v>
      </c>
      <c r="G8" s="10" t="s">
        <v>11</v>
      </c>
      <c r="H8" s="11">
        <f>500/(594.31747775582-27.23842536447*$F8+0.82112226871*$F8^2-0.00930733913*$F8^3+0.00004731582*$F8^4-0.00000009054*$F8^5)</f>
        <v>0.99879382893260527</v>
      </c>
      <c r="I8" s="2">
        <v>100</v>
      </c>
      <c r="J8" s="2">
        <v>110</v>
      </c>
      <c r="K8" s="7">
        <v>120</v>
      </c>
      <c r="L8" s="2">
        <f>MAX(I8:K8)</f>
        <v>120</v>
      </c>
      <c r="M8" s="12">
        <f>L8*50*H8</f>
        <v>5992.7629735956316</v>
      </c>
      <c r="N8" s="2">
        <v>87.5</v>
      </c>
      <c r="O8" s="2">
        <v>16</v>
      </c>
      <c r="P8" s="2">
        <f>L8+O8</f>
        <v>136</v>
      </c>
      <c r="Q8" s="12">
        <f>IF(E8=50,O8*N8*H8*0.9,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)</f>
        <v>1468.2269285309299</v>
      </c>
      <c r="R8" s="12">
        <f>H8*L8*50+H8*N8*O8*1</f>
        <v>7391.0743341012785</v>
      </c>
      <c r="S8" s="12">
        <f>M8+Q8</f>
        <v>7460.989902126561</v>
      </c>
      <c r="T8" s="105">
        <v>12</v>
      </c>
      <c r="U8" s="105"/>
    </row>
    <row r="9" spans="1:21" s="1" customFormat="1" ht="23.25">
      <c r="A9" s="113" t="s">
        <v>200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05"/>
      <c r="U9" s="105"/>
    </row>
    <row r="10" spans="1:21" ht="15.75">
      <c r="A10" s="55">
        <v>1</v>
      </c>
      <c r="B10" s="14" t="s">
        <v>47</v>
      </c>
      <c r="C10" s="2" t="s">
        <v>178</v>
      </c>
      <c r="D10" s="2" t="s">
        <v>190</v>
      </c>
      <c r="E10" s="2">
        <v>80</v>
      </c>
      <c r="F10" s="10">
        <v>79.3</v>
      </c>
      <c r="G10" s="10" t="s">
        <v>11</v>
      </c>
      <c r="H10" s="11">
        <f>500/(-216.0475144+16.2606339*$F10-0.002388645*$F10^2-0.00113732*$F10^3+0.00000701863*$F10^4-0.00000001291*$F10^5)</f>
        <v>0.68651913445572432</v>
      </c>
      <c r="I10" s="2">
        <v>180</v>
      </c>
      <c r="J10" s="2">
        <v>192.5</v>
      </c>
      <c r="K10" s="7">
        <v>0</v>
      </c>
      <c r="L10" s="2">
        <f>MAX(I10:K10)</f>
        <v>192.5</v>
      </c>
      <c r="M10" s="12">
        <f>L10*50*H10</f>
        <v>6607.746669136347</v>
      </c>
      <c r="N10" s="2">
        <v>120</v>
      </c>
      <c r="O10" s="2">
        <v>27</v>
      </c>
      <c r="P10" s="2">
        <f>L10+O10</f>
        <v>219.5</v>
      </c>
      <c r="Q10" s="12">
        <f>IF(E10=60,O10*N10*H10*1,IF(E10=70,O10*N10*H10*1.05,IF(E10=80,O10*N10*H10*1.1,IF(E10=90,O10*N10*H10*1.15,IF(E10=100,O10*N10*H10*1.2,IF(E10=110,O10*N10*H10*1.25,IF(E10=120,O10*N10*H10*1.3,IF(E10=130,O10*N10*H10*1.35,IF(E10=140,O10*N10*H10*1.4,IF(E10=150,O10*N10*H10*1.45,IF(E10=160,O10*N10*H10*1.5,IF(E10=170,O10*N10*H10*1.55,IF(E10=180,O10*N10*H10*1.6,IF(E10=190,O10*N10*H10*1.65,IF(E10=200,O10*N10*H10*1.7,IF(E10=210,O10*N10*H10*1.75))))))))))))))))</f>
        <v>2446.754195200202</v>
      </c>
      <c r="R10" s="12">
        <f>H10*L10*50+H10*N10*O10*1</f>
        <v>8832.0686647728944</v>
      </c>
      <c r="S10" s="12">
        <f>M10+Q10</f>
        <v>9054.5008643365491</v>
      </c>
      <c r="T10" s="107">
        <v>12</v>
      </c>
      <c r="U10" s="105"/>
    </row>
    <row r="11" spans="1:21" ht="15.75">
      <c r="A11" s="57">
        <v>2</v>
      </c>
      <c r="B11" s="8" t="s">
        <v>153</v>
      </c>
      <c r="C11" s="8" t="s">
        <v>175</v>
      </c>
      <c r="D11" s="2" t="s">
        <v>189</v>
      </c>
      <c r="E11" s="9">
        <v>80</v>
      </c>
      <c r="F11" s="10">
        <v>73.75</v>
      </c>
      <c r="G11" s="10" t="s">
        <v>11</v>
      </c>
      <c r="H11" s="11">
        <f>500/(-216.0475144+16.2606339*$F11-0.002388645*$F11^2-0.00113732*$F11^3+0.00000701863*$F11^4-0.00000001291*$F11^5)</f>
        <v>0.7210467466851127</v>
      </c>
      <c r="I11" s="2">
        <v>190</v>
      </c>
      <c r="J11" s="2">
        <v>202.5</v>
      </c>
      <c r="K11" s="7">
        <v>0</v>
      </c>
      <c r="L11" s="2">
        <f>MAX(I11:K11)</f>
        <v>202.5</v>
      </c>
      <c r="M11" s="12">
        <f>L11*50*H11</f>
        <v>7300.598310186766</v>
      </c>
      <c r="N11" s="2">
        <v>120</v>
      </c>
      <c r="O11" s="2">
        <v>16</v>
      </c>
      <c r="P11" s="2">
        <f>L11+O11</f>
        <v>218.5</v>
      </c>
      <c r="Q11" s="12">
        <f>IF(E11=60,O11*N11*H11*1,IF(E11=70,O11*N11*H11*1.05,IF(E11=80,O11*N11*H11*1.1,IF(E11=90,O11*N11*H11*1.15,IF(E11=100,O11*N11*H11*1.2,IF(E11=110,O11*N11*H11*1.25,IF(E11=120,O11*N11*H11*1.3,IF(E11=130,O11*N11*H11*1.35,IF(E11=140,O11*N11*H11*1.4,IF(E11=150,O11*N11*H11*1.45,IF(E11=160,O11*N11*H11*1.5,IF(E11=170,O11*N11*H11*1.55,IF(E11=180,O11*N11*H11*1.6,IF(E11=190,O11*N11*H11*1.65,IF(E11=200,O11*N11*H11*1.7,IF(E11=210,O11*N11*H11*1.75))))))))))))))))</f>
        <v>1522.8507289989582</v>
      </c>
      <c r="R11" s="12">
        <f>H11*L11*50+H11*N11*O11*1.05</f>
        <v>8754.228551503953</v>
      </c>
      <c r="S11" s="12">
        <f>M11+Q11</f>
        <v>8823.4490391857234</v>
      </c>
      <c r="T11" s="107">
        <v>9</v>
      </c>
      <c r="U11" s="105"/>
    </row>
    <row r="12" spans="1:21" s="1" customFormat="1" ht="23.25">
      <c r="A12" s="113" t="s">
        <v>169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05"/>
      <c r="U12" s="105"/>
    </row>
    <row r="13" spans="1:21" ht="15.75">
      <c r="A13" s="55">
        <v>1</v>
      </c>
      <c r="B13" s="8" t="s">
        <v>62</v>
      </c>
      <c r="C13" s="8" t="s">
        <v>182</v>
      </c>
      <c r="D13" s="2" t="s">
        <v>192</v>
      </c>
      <c r="E13" s="2">
        <v>90</v>
      </c>
      <c r="F13" s="10">
        <v>88.2</v>
      </c>
      <c r="G13" s="10" t="s">
        <v>11</v>
      </c>
      <c r="H13" s="11">
        <f>500/(-216.0475144+16.2606339*$F13-0.002388645*$F13^2-0.00113732*$F13^3+0.00000701863*$F13^4-0.00000001291*$F13^5)</f>
        <v>0.6451230996158368</v>
      </c>
      <c r="I13" s="2">
        <v>240</v>
      </c>
      <c r="J13" s="2">
        <v>250</v>
      </c>
      <c r="K13" s="2">
        <v>0</v>
      </c>
      <c r="L13" s="2">
        <f>MAX(I13:K13)</f>
        <v>250</v>
      </c>
      <c r="M13" s="12">
        <f>L13*50*H13</f>
        <v>8064.0387451979605</v>
      </c>
      <c r="N13" s="2">
        <v>135</v>
      </c>
      <c r="O13" s="2">
        <v>29</v>
      </c>
      <c r="P13" s="2">
        <f>L13+O13</f>
        <v>279</v>
      </c>
      <c r="Q13" s="12">
        <f>IF(E13=60,O13*N13*H13*1,IF(E13=70,O13*N13*H13*1.05,IF(E13=80,O13*N13*H13*1.1,IF(E13=90,O13*N13*H13*1.15,IF(E13=100,O13*N13*H13*1.2,IF(E13=110,O13*N13*H13*1.25,IF(E13=120,O13*N13*H13*1.3,IF(E13=130,O13*N13*H13*1.35,IF(E13=140,O13*N13*H13*1.4,IF(E13=150,O13*N13*H13*1.45,IF(E13=160,O13*N13*H13*1.5,IF(E13=170,O13*N13*H13*1.55,IF(E13=180,O13*N13*H13*1.6,IF(E13=190,O13*N13*H13*1.65,IF(E13=200,O13*N13*H13*1.7,IF(E13=210,O13*N13*H13*1.75))))))))))))))))</f>
        <v>2904.5054752454007</v>
      </c>
      <c r="R13" s="12">
        <f>H13*L13*50+H13*N13*O13*1</f>
        <v>10589.695680193961</v>
      </c>
      <c r="S13" s="12">
        <f>M13+Q13</f>
        <v>10968.54422044336</v>
      </c>
      <c r="T13" s="107">
        <v>12</v>
      </c>
      <c r="U13" s="105"/>
    </row>
    <row r="14" spans="1:21" ht="15.75">
      <c r="A14" s="57">
        <v>2</v>
      </c>
      <c r="B14" s="8" t="s">
        <v>80</v>
      </c>
      <c r="C14" s="8"/>
      <c r="D14" s="2" t="s">
        <v>191</v>
      </c>
      <c r="E14" s="2">
        <v>90</v>
      </c>
      <c r="F14" s="10">
        <v>89.9</v>
      </c>
      <c r="G14" s="10" t="s">
        <v>11</v>
      </c>
      <c r="H14" s="11">
        <f>500/(-216.0475144+16.2606339*$F14-0.002388645*$F14^2-0.00113732*$F14^3+0.00000701863*$F14^4-0.00000001291*$F14^5)</f>
        <v>0.63875546954235785</v>
      </c>
      <c r="I14" s="2">
        <v>210</v>
      </c>
      <c r="J14" s="2">
        <v>225</v>
      </c>
      <c r="K14" s="7">
        <v>232.5</v>
      </c>
      <c r="L14" s="2">
        <f>MAX(I14:K14)</f>
        <v>232.5</v>
      </c>
      <c r="M14" s="12">
        <f>L14*50*H14</f>
        <v>7425.5323334299101</v>
      </c>
      <c r="N14" s="2">
        <v>135</v>
      </c>
      <c r="O14" s="2">
        <v>24</v>
      </c>
      <c r="P14" s="2">
        <f>L14+O14</f>
        <v>256.5</v>
      </c>
      <c r="Q14" s="12">
        <f>IF(E14=60,O14*N14*H14*1,IF(E14=70,O14*N14*H14*1.05,IF(E14=80,O14*N14*H14*1.1,IF(E14=90,O14*N14*H14*1.15,IF(E14=100,O14*N14*H14*1.2,IF(E14=110,O14*N14*H14*1.25,IF(E14=120,O14*N14*H14*1.3,IF(E14=130,O14*N14*H14*1.35,IF(E14=140,O14*N14*H14*1.4,IF(E14=150,O14*N14*H14*1.45,IF(E14=160,O14*N14*H14*1.5,IF(E14=170,O14*N14*H14*1.55,IF(E14=180,O14*N14*H14*1.6,IF(E14=190,O14*N14*H14*1.65,IF(E14=200,O14*N14*H14*1.7,IF(E14=210,O14*N14*H14*1.75))))))))))))))))</f>
        <v>2380.0028795148251</v>
      </c>
      <c r="R14" s="12">
        <f>H14*L14*50+H14*N14*O14*1.05</f>
        <v>9598.578440813013</v>
      </c>
      <c r="S14" s="12">
        <f>M14+Q14</f>
        <v>9805.5352129447347</v>
      </c>
      <c r="T14" s="107">
        <v>9</v>
      </c>
      <c r="U14" s="105"/>
    </row>
    <row r="15" spans="1:21" s="1" customFormat="1" ht="23.25">
      <c r="A15" s="113" t="s">
        <v>170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05"/>
      <c r="U15" s="105"/>
    </row>
    <row r="16" spans="1:21" ht="15.75">
      <c r="A16" s="55">
        <v>1</v>
      </c>
      <c r="B16" s="8" t="s">
        <v>42</v>
      </c>
      <c r="C16" s="8" t="s">
        <v>175</v>
      </c>
      <c r="D16" s="2" t="s">
        <v>189</v>
      </c>
      <c r="E16" s="2">
        <v>100</v>
      </c>
      <c r="F16" s="10">
        <v>94.85</v>
      </c>
      <c r="G16" s="10" t="s">
        <v>11</v>
      </c>
      <c r="H16" s="11">
        <f>500/(-216.0475144+16.2606339*$F16-0.002388645*$F16^2-0.00113732*$F16^3+0.00000701863*$F16^4-0.00000001291*$F16^5)</f>
        <v>0.62247364945642647</v>
      </c>
      <c r="I16" s="7">
        <v>220</v>
      </c>
      <c r="J16" s="7">
        <v>250</v>
      </c>
      <c r="K16" s="7">
        <v>0</v>
      </c>
      <c r="L16" s="2">
        <f>MAX(I16:K16)</f>
        <v>250</v>
      </c>
      <c r="M16" s="12">
        <f>L16*50*H16</f>
        <v>7780.9206182053313</v>
      </c>
      <c r="N16" s="2">
        <v>150</v>
      </c>
      <c r="O16" s="2">
        <v>15</v>
      </c>
      <c r="P16" s="2">
        <f>L16+O16</f>
        <v>265</v>
      </c>
      <c r="Q16" s="12">
        <f>IF(E16=60,O16*N16*H16*1,IF(E16=70,O16*N16*H16*1.05,IF(E16=80,O16*N16*H16*1.1,IF(E16=90,O16*N16*H16*1.15,IF(E16=100,O16*N16*H16*1.2,IF(E16=110,O16*N16*H16*1.25,IF(E16=120,O16*N16*H16*1.3,IF(E16=130,O16*N16*H16*1.35,IF(E16=140,O16*N16*H16*1.4,IF(E16=150,O16*N16*H16*1.45,IF(E16=160,O16*N16*H16*1.5,IF(E16=170,O16*N16*H16*1.55,IF(E16=180,O16*N16*H16*1.6,IF(E16=190,O16*N16*H16*1.65,IF(E16=200,O16*N16*H16*1.7,IF(E16=210,O16*N16*H16*1.75))))))))))))))))</f>
        <v>1680.6788535323515</v>
      </c>
      <c r="R16" s="12">
        <f>H16*L16*50+H16*N16*O16*1.05</f>
        <v>9251.5146150461369</v>
      </c>
      <c r="S16" s="12">
        <f>M16+Q16</f>
        <v>9461.5994717376834</v>
      </c>
      <c r="T16" s="107">
        <v>12</v>
      </c>
      <c r="U16" s="105"/>
    </row>
    <row r="17" spans="1:21" s="1" customFormat="1" ht="23.25">
      <c r="A17" s="113" t="s">
        <v>172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05"/>
      <c r="U17" s="105"/>
    </row>
    <row r="18" spans="1:21" ht="15.75">
      <c r="A18" s="55">
        <v>1</v>
      </c>
      <c r="B18" s="2" t="s">
        <v>48</v>
      </c>
      <c r="C18" s="2" t="s">
        <v>178</v>
      </c>
      <c r="D18" s="2" t="s">
        <v>190</v>
      </c>
      <c r="E18" s="2">
        <v>120</v>
      </c>
      <c r="F18" s="10">
        <v>118.1</v>
      </c>
      <c r="G18" s="10" t="s">
        <v>11</v>
      </c>
      <c r="H18" s="11">
        <f>500/(-216.0475144+16.2606339*$F18-0.002388645*$F18^2-0.00113732*$F18^3+0.00000701863*$F18^4-0.00000001291*$F18^5)</f>
        <v>0.57711309537834099</v>
      </c>
      <c r="I18" s="2">
        <v>220</v>
      </c>
      <c r="J18" s="2">
        <v>232.5</v>
      </c>
      <c r="K18" s="2">
        <v>237.5</v>
      </c>
      <c r="L18" s="2">
        <f>MAX(I18:K18)</f>
        <v>237.5</v>
      </c>
      <c r="M18" s="12">
        <f>L18*50*H18</f>
        <v>6853.2180076177992</v>
      </c>
      <c r="N18" s="2">
        <v>180</v>
      </c>
      <c r="O18" s="2">
        <v>9</v>
      </c>
      <c r="P18" s="2">
        <f>L18+O18</f>
        <v>246.5</v>
      </c>
      <c r="Q18" s="12">
        <f>IF(E18=60,O18*N18*H18*1,IF(E18=70,O18*N18*H18*1.05,IF(E18=80,O18*N18*H18*1.1,IF(E18=90,O18*N18*H18*1.15,IF(E18=100,O18*N18*H18*1.2,IF(E18=110,O18*N18*H18*1.25,IF(E18=120,O18*N18*H18*1.3,IF(E18=130,O18*N18*H18*1.35,IF(E18=140,O18*N18*H18*1.4,IF(E18=150,O18*N18*H18*1.45,IF(E18=160,O18*N18*H18*1.5,IF(E18=170,O18*N18*H18*1.55,IF(E18=180,O18*N18*H18*1.6,IF(E18=190,O18*N18*H18*1.65,IF(E18=200,O18*N18*H18*1.7,IF(E18=210,O18*N18*H18*1.75))))))))))))))))</f>
        <v>1215.4001788667861</v>
      </c>
      <c r="R18" s="12">
        <f>H18*L18*50+H18*N18*O18*1</f>
        <v>7788.1412221307119</v>
      </c>
      <c r="S18" s="12">
        <f>M18+Q18</f>
        <v>8068.6181864845857</v>
      </c>
      <c r="T18" s="107">
        <v>12</v>
      </c>
      <c r="U18" s="105"/>
    </row>
    <row r="22" spans="1:21" ht="28.5">
      <c r="A22" s="111" t="s">
        <v>228</v>
      </c>
      <c r="B22" s="111"/>
      <c r="C22" s="111"/>
      <c r="D22" s="111"/>
      <c r="E22" s="111"/>
    </row>
    <row r="23" spans="1:21" ht="37.5">
      <c r="A23" s="56" t="s">
        <v>164</v>
      </c>
      <c r="B23" s="56" t="s">
        <v>4</v>
      </c>
      <c r="C23" s="56" t="s">
        <v>227</v>
      </c>
      <c r="D23" s="74" t="s">
        <v>13</v>
      </c>
      <c r="E23" s="75" t="s">
        <v>20</v>
      </c>
    </row>
    <row r="24" spans="1:21" ht="18.75">
      <c r="A24" s="56">
        <v>1</v>
      </c>
      <c r="B24" s="72" t="s">
        <v>62</v>
      </c>
      <c r="C24" s="56">
        <v>90</v>
      </c>
      <c r="D24" s="56">
        <v>279</v>
      </c>
      <c r="E24" s="84">
        <v>10968.5</v>
      </c>
      <c r="F24" s="93">
        <v>24</v>
      </c>
    </row>
    <row r="25" spans="1:21" ht="18.75">
      <c r="A25" s="56">
        <v>2</v>
      </c>
      <c r="B25" s="72" t="s">
        <v>80</v>
      </c>
      <c r="C25" s="56">
        <v>90</v>
      </c>
      <c r="D25" s="56">
        <v>256.2</v>
      </c>
      <c r="E25" s="84">
        <v>9805.5</v>
      </c>
      <c r="F25" s="93">
        <v>20</v>
      </c>
    </row>
    <row r="26" spans="1:21" ht="18.75">
      <c r="A26" s="56">
        <v>3</v>
      </c>
      <c r="B26" s="72" t="s">
        <v>42</v>
      </c>
      <c r="C26" s="56">
        <v>100</v>
      </c>
      <c r="D26" s="56">
        <v>265</v>
      </c>
      <c r="E26" s="84">
        <v>9461.6</v>
      </c>
      <c r="F26" s="93">
        <v>16</v>
      </c>
    </row>
  </sheetData>
  <sortState ref="A2:S12">
    <sortCondition ref="E2:E12"/>
  </sortState>
  <mergeCells count="8">
    <mergeCell ref="A12:S12"/>
    <mergeCell ref="A15:S15"/>
    <mergeCell ref="A17:S17"/>
    <mergeCell ref="A22:E22"/>
    <mergeCell ref="A2:S2"/>
    <mergeCell ref="A4:S4"/>
    <mergeCell ref="A6:S6"/>
    <mergeCell ref="A9:S9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42"/>
  <sheetViews>
    <sheetView topLeftCell="A10" workbookViewId="0">
      <selection activeCell="O8" sqref="O8"/>
    </sheetView>
  </sheetViews>
  <sheetFormatPr defaultRowHeight="15"/>
  <cols>
    <col min="4" max="4" width="9.140625" style="1"/>
    <col min="5" max="5" width="22.140625" customWidth="1"/>
    <col min="11" max="11" width="21.5703125" customWidth="1"/>
    <col min="15" max="15" width="10.7109375" customWidth="1"/>
    <col min="17" max="17" width="24.28515625" customWidth="1"/>
  </cols>
  <sheetData>
    <row r="2" spans="2:18">
      <c r="M2" s="1"/>
      <c r="N2" s="1"/>
      <c r="O2" s="1"/>
    </row>
    <row r="3" spans="2:18">
      <c r="B3" s="132" t="s">
        <v>257</v>
      </c>
      <c r="C3" s="132"/>
      <c r="D3" s="17">
        <v>1</v>
      </c>
      <c r="E3" s="22" t="s">
        <v>55</v>
      </c>
      <c r="F3" s="27">
        <v>54</v>
      </c>
      <c r="H3" s="132" t="s">
        <v>258</v>
      </c>
      <c r="I3" s="132"/>
      <c r="J3" s="17">
        <v>1</v>
      </c>
      <c r="K3" s="22" t="s">
        <v>110</v>
      </c>
      <c r="L3" s="27">
        <v>92</v>
      </c>
      <c r="N3" s="132" t="s">
        <v>221</v>
      </c>
      <c r="O3" s="132"/>
      <c r="P3" s="17">
        <v>1</v>
      </c>
      <c r="Q3" s="22" t="s">
        <v>263</v>
      </c>
      <c r="R3" s="27">
        <v>68</v>
      </c>
    </row>
    <row r="4" spans="2:18">
      <c r="B4" s="95"/>
      <c r="C4" s="96"/>
      <c r="D4" s="17">
        <v>2</v>
      </c>
      <c r="E4" s="22" t="s">
        <v>50</v>
      </c>
      <c r="F4" s="27">
        <v>28</v>
      </c>
      <c r="H4" s="95"/>
      <c r="I4" s="96"/>
      <c r="J4" s="17">
        <v>2</v>
      </c>
      <c r="K4" s="22" t="s">
        <v>90</v>
      </c>
      <c r="L4" s="27">
        <v>59</v>
      </c>
      <c r="N4" s="95"/>
      <c r="O4" s="96"/>
      <c r="P4" s="17">
        <v>2</v>
      </c>
      <c r="Q4" s="22" t="s">
        <v>150</v>
      </c>
      <c r="R4" s="27">
        <v>60</v>
      </c>
    </row>
    <row r="5" spans="2:18">
      <c r="B5" s="97"/>
      <c r="C5" s="98"/>
      <c r="D5" s="17">
        <v>3</v>
      </c>
      <c r="E5" s="22" t="s">
        <v>42</v>
      </c>
      <c r="F5" s="27">
        <v>49</v>
      </c>
      <c r="H5" s="97"/>
      <c r="I5" s="98"/>
      <c r="J5" s="17">
        <v>3</v>
      </c>
      <c r="K5" s="22" t="s">
        <v>80</v>
      </c>
      <c r="L5" s="27">
        <v>56</v>
      </c>
      <c r="N5" s="97"/>
      <c r="O5" s="98"/>
      <c r="P5" s="17">
        <v>3</v>
      </c>
      <c r="Q5" s="22" t="s">
        <v>63</v>
      </c>
      <c r="R5" s="27">
        <v>24</v>
      </c>
    </row>
    <row r="6" spans="2:18">
      <c r="B6" s="130">
        <f>F3+F4+F5+F6+F7+F8+F9+F10+F11+F12+F13+F14</f>
        <v>233</v>
      </c>
      <c r="C6" s="131"/>
      <c r="D6" s="17">
        <v>4</v>
      </c>
      <c r="E6" s="22" t="s">
        <v>44</v>
      </c>
      <c r="F6" s="27">
        <v>27</v>
      </c>
      <c r="H6" s="130">
        <f>L3+L4+L5+L6+L7+L8+L9+L10+L11+L12+L13+L14</f>
        <v>417</v>
      </c>
      <c r="I6" s="131"/>
      <c r="J6" s="17">
        <v>4</v>
      </c>
      <c r="K6" s="22" t="s">
        <v>64</v>
      </c>
      <c r="L6" s="27">
        <v>50</v>
      </c>
      <c r="N6" s="130">
        <f>R3+R4+R5+R6+R7+R8+R9+R10+R11+R12</f>
        <v>242</v>
      </c>
      <c r="O6" s="131"/>
      <c r="P6" s="17">
        <v>4</v>
      </c>
      <c r="Q6" s="22" t="s">
        <v>139</v>
      </c>
      <c r="R6" s="27">
        <v>24</v>
      </c>
    </row>
    <row r="7" spans="2:18">
      <c r="B7" s="97"/>
      <c r="C7" s="98"/>
      <c r="D7" s="17">
        <v>5</v>
      </c>
      <c r="E7" s="22" t="s">
        <v>67</v>
      </c>
      <c r="F7" s="27">
        <v>12</v>
      </c>
      <c r="H7" s="97"/>
      <c r="I7" s="98"/>
      <c r="J7" s="17">
        <v>5</v>
      </c>
      <c r="K7" s="22" t="s">
        <v>49</v>
      </c>
      <c r="L7" s="27">
        <v>24</v>
      </c>
      <c r="N7" s="97"/>
      <c r="O7" s="98"/>
      <c r="P7" s="17">
        <v>5</v>
      </c>
      <c r="Q7" s="103" t="s">
        <v>264</v>
      </c>
      <c r="R7" s="27">
        <v>12</v>
      </c>
    </row>
    <row r="8" spans="2:18">
      <c r="B8" s="97"/>
      <c r="C8" s="98"/>
      <c r="D8" s="17">
        <v>6</v>
      </c>
      <c r="E8" s="22" t="s">
        <v>59</v>
      </c>
      <c r="F8" s="27">
        <v>12</v>
      </c>
      <c r="H8" s="97"/>
      <c r="I8" s="98"/>
      <c r="J8" s="17">
        <v>6</v>
      </c>
      <c r="K8" s="17" t="s">
        <v>52</v>
      </c>
      <c r="L8" s="27">
        <v>24</v>
      </c>
      <c r="N8" s="97"/>
      <c r="O8" s="98"/>
      <c r="P8" s="17">
        <v>6</v>
      </c>
      <c r="Q8" s="22" t="s">
        <v>134</v>
      </c>
      <c r="R8" s="27">
        <v>12</v>
      </c>
    </row>
    <row r="9" spans="2:18">
      <c r="B9" s="97"/>
      <c r="C9" s="98"/>
      <c r="D9" s="17">
        <v>7</v>
      </c>
      <c r="E9" s="17" t="s">
        <v>27</v>
      </c>
      <c r="F9" s="27">
        <v>12</v>
      </c>
      <c r="H9" s="97"/>
      <c r="I9" s="98"/>
      <c r="J9" s="17">
        <v>7</v>
      </c>
      <c r="K9" s="22" t="s">
        <v>82</v>
      </c>
      <c r="L9" s="27">
        <v>24</v>
      </c>
      <c r="N9" s="97"/>
      <c r="O9" s="98"/>
      <c r="P9" s="17">
        <v>7</v>
      </c>
      <c r="Q9" s="22" t="s">
        <v>157</v>
      </c>
      <c r="R9" s="27">
        <v>12</v>
      </c>
    </row>
    <row r="10" spans="2:18" ht="21">
      <c r="B10" s="128" t="s">
        <v>275</v>
      </c>
      <c r="C10" s="129"/>
      <c r="D10" s="17">
        <v>8</v>
      </c>
      <c r="E10" s="22" t="s">
        <v>68</v>
      </c>
      <c r="F10" s="27">
        <v>9</v>
      </c>
      <c r="H10" s="128" t="s">
        <v>272</v>
      </c>
      <c r="I10" s="129"/>
      <c r="J10" s="17">
        <v>8</v>
      </c>
      <c r="K10" s="22" t="s">
        <v>51</v>
      </c>
      <c r="L10" s="27">
        <v>24</v>
      </c>
      <c r="N10" s="128" t="s">
        <v>274</v>
      </c>
      <c r="O10" s="129"/>
      <c r="P10" s="17">
        <v>8</v>
      </c>
      <c r="Q10" s="17" t="s">
        <v>143</v>
      </c>
      <c r="R10" s="27">
        <v>12</v>
      </c>
    </row>
    <row r="11" spans="2:18">
      <c r="B11" s="97"/>
      <c r="C11" s="98"/>
      <c r="D11" s="17">
        <v>9</v>
      </c>
      <c r="E11" s="22" t="s">
        <v>40</v>
      </c>
      <c r="F11" s="27">
        <v>9</v>
      </c>
      <c r="H11" s="97"/>
      <c r="I11" s="98"/>
      <c r="J11" s="17">
        <v>9</v>
      </c>
      <c r="K11" s="17" t="s">
        <v>53</v>
      </c>
      <c r="L11" s="27">
        <v>21</v>
      </c>
      <c r="N11" s="97"/>
      <c r="O11" s="98"/>
      <c r="P11" s="17">
        <v>9</v>
      </c>
      <c r="Q11" s="22" t="s">
        <v>133</v>
      </c>
      <c r="R11" s="27">
        <v>9</v>
      </c>
    </row>
    <row r="12" spans="2:18">
      <c r="B12" s="97"/>
      <c r="C12" s="98"/>
      <c r="D12" s="17">
        <v>10</v>
      </c>
      <c r="E12" s="22" t="s">
        <v>153</v>
      </c>
      <c r="F12" s="27">
        <v>9</v>
      </c>
      <c r="H12" s="97"/>
      <c r="I12" s="98"/>
      <c r="J12" s="17">
        <v>10</v>
      </c>
      <c r="K12" s="22" t="s">
        <v>98</v>
      </c>
      <c r="L12" s="27">
        <v>19</v>
      </c>
      <c r="N12" s="97"/>
      <c r="O12" s="98"/>
      <c r="P12" s="17">
        <v>10</v>
      </c>
      <c r="Q12" s="22" t="s">
        <v>148</v>
      </c>
      <c r="R12" s="27">
        <v>9</v>
      </c>
    </row>
    <row r="13" spans="2:18">
      <c r="B13" s="97"/>
      <c r="C13" s="98"/>
      <c r="D13" s="17">
        <v>11</v>
      </c>
      <c r="E13" s="22" t="s">
        <v>39</v>
      </c>
      <c r="F13" s="27">
        <v>7</v>
      </c>
      <c r="H13" s="97"/>
      <c r="I13" s="98"/>
      <c r="J13" s="17">
        <v>11</v>
      </c>
      <c r="K13" s="17" t="s">
        <v>76</v>
      </c>
      <c r="L13" s="27">
        <v>12</v>
      </c>
      <c r="N13" s="97"/>
      <c r="O13" s="98"/>
      <c r="P13" s="17">
        <v>11</v>
      </c>
      <c r="Q13" s="17"/>
      <c r="R13" s="27"/>
    </row>
    <row r="14" spans="2:18">
      <c r="B14" s="97"/>
      <c r="C14" s="98"/>
      <c r="D14" s="17">
        <v>12</v>
      </c>
      <c r="E14" s="22" t="s">
        <v>100</v>
      </c>
      <c r="F14" s="27">
        <v>5</v>
      </c>
      <c r="H14" s="97"/>
      <c r="I14" s="98"/>
      <c r="J14" s="17">
        <v>12</v>
      </c>
      <c r="K14" s="22" t="s">
        <v>46</v>
      </c>
      <c r="L14" s="27">
        <v>12</v>
      </c>
      <c r="N14" s="99"/>
      <c r="O14" s="100"/>
      <c r="P14" s="17">
        <v>12</v>
      </c>
      <c r="Q14" s="22"/>
      <c r="R14" s="27"/>
    </row>
    <row r="15" spans="2:18">
      <c r="B15" s="104"/>
      <c r="C15" s="104"/>
      <c r="H15" s="99"/>
      <c r="I15" s="100"/>
      <c r="J15" s="2">
        <v>13</v>
      </c>
      <c r="K15" s="15" t="s">
        <v>9</v>
      </c>
      <c r="L15" s="43">
        <v>9</v>
      </c>
    </row>
    <row r="16" spans="2:18">
      <c r="N16" s="132" t="s">
        <v>194</v>
      </c>
      <c r="O16" s="132"/>
      <c r="P16" s="17">
        <v>1</v>
      </c>
      <c r="Q16" s="22" t="s">
        <v>223</v>
      </c>
      <c r="R16" s="27">
        <v>36</v>
      </c>
    </row>
    <row r="17" spans="2:18">
      <c r="B17" s="132" t="s">
        <v>260</v>
      </c>
      <c r="C17" s="132"/>
      <c r="D17" s="17">
        <v>1</v>
      </c>
      <c r="E17" s="17" t="s">
        <v>22</v>
      </c>
      <c r="F17" s="27">
        <v>58</v>
      </c>
      <c r="H17" s="132" t="s">
        <v>261</v>
      </c>
      <c r="I17" s="132"/>
      <c r="J17" s="17">
        <v>1</v>
      </c>
      <c r="K17" s="22" t="s">
        <v>111</v>
      </c>
      <c r="L17" s="27">
        <v>96</v>
      </c>
      <c r="N17" s="95"/>
      <c r="O17" s="96"/>
      <c r="P17" s="17">
        <v>2</v>
      </c>
      <c r="Q17" s="22" t="s">
        <v>96</v>
      </c>
      <c r="R17" s="27">
        <v>27</v>
      </c>
    </row>
    <row r="18" spans="2:18">
      <c r="B18" s="95"/>
      <c r="C18" s="96"/>
      <c r="D18" s="17">
        <v>2</v>
      </c>
      <c r="E18" s="22" t="s">
        <v>102</v>
      </c>
      <c r="F18" s="27">
        <v>55</v>
      </c>
      <c r="H18" s="95"/>
      <c r="I18" s="96"/>
      <c r="J18" s="17">
        <v>2</v>
      </c>
      <c r="K18" s="22" t="s">
        <v>62</v>
      </c>
      <c r="L18" s="27">
        <v>76</v>
      </c>
      <c r="N18" s="97"/>
      <c r="O18" s="98"/>
      <c r="P18" s="17">
        <v>3</v>
      </c>
      <c r="Q18" s="22" t="s">
        <v>89</v>
      </c>
      <c r="R18" s="27">
        <v>24</v>
      </c>
    </row>
    <row r="19" spans="2:18">
      <c r="B19" s="97"/>
      <c r="C19" s="98"/>
      <c r="D19" s="17">
        <v>3</v>
      </c>
      <c r="E19" s="22" t="s">
        <v>34</v>
      </c>
      <c r="F19" s="27">
        <v>52</v>
      </c>
      <c r="H19" s="97"/>
      <c r="I19" s="98"/>
      <c r="J19" s="17">
        <v>3</v>
      </c>
      <c r="K19" s="22" t="s">
        <v>122</v>
      </c>
      <c r="L19" s="27">
        <v>32</v>
      </c>
      <c r="N19" s="130">
        <f>R16+R17+R18+R19+R20+R21+R22+R23+R24+R25+R26+R27</f>
        <v>221</v>
      </c>
      <c r="O19" s="131"/>
      <c r="P19" s="17">
        <v>4</v>
      </c>
      <c r="Q19" s="22" t="s">
        <v>28</v>
      </c>
      <c r="R19" s="27">
        <v>24</v>
      </c>
    </row>
    <row r="20" spans="2:18">
      <c r="B20" s="130">
        <v>421</v>
      </c>
      <c r="C20" s="131"/>
      <c r="D20" s="17">
        <v>4</v>
      </c>
      <c r="E20" s="102" t="s">
        <v>105</v>
      </c>
      <c r="F20" s="27">
        <v>40</v>
      </c>
      <c r="H20" s="130">
        <f>L17+L18+L19+L20+L21+L22+L23+L24+L25+L26</f>
        <v>365</v>
      </c>
      <c r="I20" s="131"/>
      <c r="J20" s="17">
        <v>4</v>
      </c>
      <c r="K20" s="22" t="s">
        <v>130</v>
      </c>
      <c r="L20" s="27">
        <v>30</v>
      </c>
      <c r="N20" s="97"/>
      <c r="O20" s="98"/>
      <c r="P20" s="17">
        <v>5</v>
      </c>
      <c r="Q20" s="103" t="s">
        <v>43</v>
      </c>
      <c r="R20" s="27">
        <v>20</v>
      </c>
    </row>
    <row r="21" spans="2:18">
      <c r="B21" s="97"/>
      <c r="C21" s="98"/>
      <c r="D21" s="17">
        <v>5</v>
      </c>
      <c r="E21" s="17" t="s">
        <v>45</v>
      </c>
      <c r="F21" s="27">
        <v>36</v>
      </c>
      <c r="H21" s="97"/>
      <c r="I21" s="98"/>
      <c r="J21" s="17">
        <v>5</v>
      </c>
      <c r="K21" s="22" t="s">
        <v>141</v>
      </c>
      <c r="L21" s="27">
        <v>30</v>
      </c>
      <c r="N21" s="97"/>
      <c r="O21" s="98"/>
      <c r="P21" s="17">
        <v>6</v>
      </c>
      <c r="Q21" s="22" t="s">
        <v>91</v>
      </c>
      <c r="R21" s="27">
        <v>17</v>
      </c>
    </row>
    <row r="22" spans="2:18">
      <c r="B22" s="97"/>
      <c r="C22" s="98"/>
      <c r="D22" s="17">
        <v>6</v>
      </c>
      <c r="E22" s="22" t="s">
        <v>156</v>
      </c>
      <c r="F22" s="27">
        <v>36</v>
      </c>
      <c r="H22" s="97"/>
      <c r="I22" s="98"/>
      <c r="J22" s="17">
        <v>6</v>
      </c>
      <c r="K22" s="17" t="s">
        <v>108</v>
      </c>
      <c r="L22" s="27">
        <v>30</v>
      </c>
      <c r="N22" s="97"/>
      <c r="O22" s="98"/>
      <c r="P22" s="17">
        <v>7</v>
      </c>
      <c r="Q22" s="17" t="s">
        <v>265</v>
      </c>
      <c r="R22" s="27">
        <v>17</v>
      </c>
    </row>
    <row r="23" spans="2:18" ht="21">
      <c r="B23" s="97"/>
      <c r="C23" s="98"/>
      <c r="D23" s="17">
        <v>7</v>
      </c>
      <c r="E23" s="29" t="s">
        <v>224</v>
      </c>
      <c r="F23" s="27">
        <v>30</v>
      </c>
      <c r="H23" s="97"/>
      <c r="I23" s="98"/>
      <c r="J23" s="17">
        <v>7</v>
      </c>
      <c r="K23" s="22" t="s">
        <v>93</v>
      </c>
      <c r="L23" s="27">
        <v>27</v>
      </c>
      <c r="N23" s="128" t="s">
        <v>276</v>
      </c>
      <c r="O23" s="129"/>
      <c r="P23" s="17">
        <v>8</v>
      </c>
      <c r="Q23" s="22" t="s">
        <v>117</v>
      </c>
      <c r="R23" s="27">
        <v>15</v>
      </c>
    </row>
    <row r="24" spans="2:18" ht="21">
      <c r="B24" s="128" t="s">
        <v>271</v>
      </c>
      <c r="C24" s="129"/>
      <c r="D24" s="17">
        <v>8</v>
      </c>
      <c r="E24" s="17" t="s">
        <v>24</v>
      </c>
      <c r="F24" s="27">
        <v>24</v>
      </c>
      <c r="H24" s="128" t="s">
        <v>273</v>
      </c>
      <c r="I24" s="129"/>
      <c r="J24" s="17">
        <v>8</v>
      </c>
      <c r="K24" s="22" t="s">
        <v>140</v>
      </c>
      <c r="L24" s="27">
        <v>24</v>
      </c>
      <c r="N24" s="97"/>
      <c r="O24" s="98"/>
      <c r="P24" s="17">
        <v>9</v>
      </c>
      <c r="Q24" s="22" t="s">
        <v>78</v>
      </c>
      <c r="R24" s="27">
        <v>12</v>
      </c>
    </row>
    <row r="25" spans="2:18">
      <c r="B25" s="97"/>
      <c r="C25" s="98"/>
      <c r="D25" s="17">
        <v>9</v>
      </c>
      <c r="E25" s="22" t="s">
        <v>259</v>
      </c>
      <c r="F25" s="27">
        <v>24</v>
      </c>
      <c r="H25" s="97"/>
      <c r="I25" s="98"/>
      <c r="J25" s="17">
        <v>9</v>
      </c>
      <c r="K25" s="17" t="s">
        <v>85</v>
      </c>
      <c r="L25" s="27">
        <v>12</v>
      </c>
      <c r="N25" s="97"/>
      <c r="O25" s="98"/>
      <c r="P25" s="17">
        <v>10</v>
      </c>
      <c r="Q25" s="22" t="s">
        <v>41</v>
      </c>
      <c r="R25" s="27">
        <v>12</v>
      </c>
    </row>
    <row r="26" spans="2:18">
      <c r="B26" s="97"/>
      <c r="C26" s="98"/>
      <c r="D26" s="17">
        <v>10</v>
      </c>
      <c r="E26" s="21" t="s">
        <v>21</v>
      </c>
      <c r="F26" s="27">
        <v>24</v>
      </c>
      <c r="H26" s="97"/>
      <c r="I26" s="98"/>
      <c r="J26" s="17">
        <v>10</v>
      </c>
      <c r="K26" s="17" t="s">
        <v>71</v>
      </c>
      <c r="L26" s="27">
        <v>8</v>
      </c>
      <c r="N26" s="97"/>
      <c r="O26" s="98"/>
      <c r="P26" s="17">
        <v>11</v>
      </c>
      <c r="Q26" s="22" t="s">
        <v>266</v>
      </c>
      <c r="R26" s="27">
        <v>10</v>
      </c>
    </row>
    <row r="27" spans="2:18">
      <c r="B27" s="97"/>
      <c r="C27" s="98"/>
      <c r="D27" s="17">
        <v>11</v>
      </c>
      <c r="E27" s="17" t="s">
        <v>35</v>
      </c>
      <c r="F27" s="27">
        <v>21</v>
      </c>
      <c r="H27" s="97"/>
      <c r="I27" s="98"/>
      <c r="J27" s="17">
        <v>11</v>
      </c>
      <c r="K27" s="22"/>
      <c r="L27" s="27"/>
      <c r="N27" s="99"/>
      <c r="O27" s="100"/>
      <c r="P27" s="17">
        <v>12</v>
      </c>
      <c r="Q27" s="17" t="s">
        <v>92</v>
      </c>
      <c r="R27" s="27">
        <v>7</v>
      </c>
    </row>
    <row r="28" spans="2:18">
      <c r="B28" s="97"/>
      <c r="C28" s="98"/>
      <c r="D28" s="17">
        <v>12</v>
      </c>
      <c r="E28" s="21" t="s">
        <v>47</v>
      </c>
      <c r="F28" s="27">
        <v>21</v>
      </c>
      <c r="H28" s="99"/>
      <c r="I28" s="100"/>
      <c r="J28" s="17">
        <v>12</v>
      </c>
      <c r="K28" s="22"/>
      <c r="L28" s="27"/>
    </row>
    <row r="29" spans="2:18">
      <c r="B29" s="97"/>
      <c r="C29" s="98"/>
      <c r="D29" s="9">
        <v>13</v>
      </c>
      <c r="E29" s="33" t="s">
        <v>123</v>
      </c>
      <c r="F29" s="101">
        <v>21</v>
      </c>
      <c r="N29" s="132" t="s">
        <v>269</v>
      </c>
      <c r="O29" s="132"/>
      <c r="P29" s="17">
        <v>1</v>
      </c>
      <c r="Q29" s="22" t="s">
        <v>72</v>
      </c>
      <c r="R29" s="27">
        <v>69</v>
      </c>
    </row>
    <row r="30" spans="2:18">
      <c r="B30" s="97"/>
      <c r="C30" s="98"/>
      <c r="D30" s="9">
        <v>14</v>
      </c>
      <c r="E30" s="14" t="s">
        <v>26</v>
      </c>
      <c r="F30" s="43">
        <v>12</v>
      </c>
      <c r="H30" s="132" t="s">
        <v>262</v>
      </c>
      <c r="I30" s="132"/>
      <c r="J30" s="17">
        <v>1</v>
      </c>
      <c r="K30" s="22" t="s">
        <v>113</v>
      </c>
      <c r="L30" s="27">
        <v>20</v>
      </c>
      <c r="N30" s="95"/>
      <c r="O30" s="96"/>
      <c r="P30" s="17">
        <v>2</v>
      </c>
      <c r="Q30" s="22" t="s">
        <v>131</v>
      </c>
      <c r="R30" s="27">
        <v>68</v>
      </c>
    </row>
    <row r="31" spans="2:18">
      <c r="B31" s="97"/>
      <c r="C31" s="98"/>
      <c r="D31" s="9">
        <v>15</v>
      </c>
      <c r="E31" s="2" t="s">
        <v>25</v>
      </c>
      <c r="F31" s="43">
        <v>12</v>
      </c>
      <c r="H31" s="95"/>
      <c r="I31" s="96"/>
      <c r="J31" s="17">
        <v>2</v>
      </c>
      <c r="K31" s="22" t="s">
        <v>37</v>
      </c>
      <c r="L31" s="27">
        <v>12</v>
      </c>
      <c r="N31" s="97"/>
      <c r="O31" s="98"/>
      <c r="P31" s="17">
        <v>3</v>
      </c>
      <c r="Q31" s="17" t="s">
        <v>146</v>
      </c>
      <c r="R31" s="27">
        <v>52</v>
      </c>
    </row>
    <row r="32" spans="2:18">
      <c r="B32" s="97"/>
      <c r="C32" s="98"/>
      <c r="D32" s="9">
        <v>16</v>
      </c>
      <c r="E32" s="33" t="s">
        <v>114</v>
      </c>
      <c r="F32" s="101">
        <v>12</v>
      </c>
      <c r="H32" s="97"/>
      <c r="I32" s="98"/>
      <c r="J32" s="17">
        <v>3</v>
      </c>
      <c r="K32" s="22" t="s">
        <v>69</v>
      </c>
      <c r="L32" s="27">
        <v>12</v>
      </c>
      <c r="N32" s="130">
        <f>R29+R30+R31+R32+R33+R34+R35+R36+R37+R38+R39+R40</f>
        <v>437</v>
      </c>
      <c r="O32" s="131"/>
      <c r="P32" s="17">
        <v>4</v>
      </c>
      <c r="Q32" s="22" t="s">
        <v>144</v>
      </c>
      <c r="R32" s="27">
        <v>36</v>
      </c>
    </row>
    <row r="33" spans="2:18">
      <c r="B33" s="97"/>
      <c r="C33" s="98"/>
      <c r="D33" s="9">
        <v>17</v>
      </c>
      <c r="E33" s="33" t="s">
        <v>115</v>
      </c>
      <c r="F33" s="101">
        <v>12</v>
      </c>
      <c r="H33" s="130">
        <f>L30+L31+L32+L33+L34+L35+L36</f>
        <v>86</v>
      </c>
      <c r="I33" s="131"/>
      <c r="J33" s="17">
        <v>4</v>
      </c>
      <c r="K33" s="17" t="s">
        <v>132</v>
      </c>
      <c r="L33" s="27">
        <v>12</v>
      </c>
      <c r="N33" s="97"/>
      <c r="O33" s="98"/>
      <c r="P33" s="17">
        <v>5</v>
      </c>
      <c r="Q33" s="103" t="s">
        <v>87</v>
      </c>
      <c r="R33" s="27">
        <v>36</v>
      </c>
    </row>
    <row r="34" spans="2:18">
      <c r="B34" s="97"/>
      <c r="C34" s="98"/>
      <c r="D34" s="9">
        <v>18</v>
      </c>
      <c r="E34" s="9" t="s">
        <v>23</v>
      </c>
      <c r="F34" s="101">
        <v>12</v>
      </c>
      <c r="H34" s="97"/>
      <c r="I34" s="98"/>
      <c r="J34" s="17">
        <v>5</v>
      </c>
      <c r="K34" s="17" t="s">
        <v>129</v>
      </c>
      <c r="L34" s="27">
        <v>12</v>
      </c>
      <c r="N34" s="97"/>
      <c r="O34" s="98"/>
      <c r="P34" s="17">
        <v>6</v>
      </c>
      <c r="Q34" s="17" t="s">
        <v>109</v>
      </c>
      <c r="R34" s="27">
        <v>30</v>
      </c>
    </row>
    <row r="35" spans="2:18">
      <c r="B35" s="97"/>
      <c r="C35" s="98"/>
      <c r="D35" s="9">
        <v>19</v>
      </c>
      <c r="E35" s="9" t="s">
        <v>152</v>
      </c>
      <c r="F35" s="101">
        <v>12</v>
      </c>
      <c r="H35" s="97"/>
      <c r="I35" s="98"/>
      <c r="J35" s="17">
        <v>6</v>
      </c>
      <c r="K35" s="17" t="s">
        <v>86</v>
      </c>
      <c r="L35" s="27">
        <v>9</v>
      </c>
      <c r="N35" s="97"/>
      <c r="O35" s="98"/>
      <c r="P35" s="17">
        <v>7</v>
      </c>
      <c r="Q35" s="22" t="s">
        <v>149</v>
      </c>
      <c r="R35" s="27">
        <v>27</v>
      </c>
    </row>
    <row r="36" spans="2:18" ht="21">
      <c r="B36" s="97"/>
      <c r="C36" s="98"/>
      <c r="D36" s="9">
        <v>20</v>
      </c>
      <c r="E36" s="9" t="s">
        <v>151</v>
      </c>
      <c r="F36" s="101">
        <v>12</v>
      </c>
      <c r="H36" s="97"/>
      <c r="I36" s="98"/>
      <c r="J36" s="17">
        <v>7</v>
      </c>
      <c r="K36" s="17" t="s">
        <v>75</v>
      </c>
      <c r="L36" s="27">
        <v>9</v>
      </c>
      <c r="N36" s="128" t="s">
        <v>270</v>
      </c>
      <c r="O36" s="129"/>
      <c r="P36" s="17">
        <v>8</v>
      </c>
      <c r="Q36" s="22" t="s">
        <v>268</v>
      </c>
      <c r="R36" s="27">
        <v>26</v>
      </c>
    </row>
    <row r="37" spans="2:18" ht="21">
      <c r="B37" s="97"/>
      <c r="C37" s="98"/>
      <c r="D37" s="9">
        <v>21</v>
      </c>
      <c r="E37" s="2" t="s">
        <v>48</v>
      </c>
      <c r="F37" s="101">
        <v>12</v>
      </c>
      <c r="H37" s="128" t="s">
        <v>277</v>
      </c>
      <c r="I37" s="129"/>
      <c r="J37" s="17">
        <v>8</v>
      </c>
      <c r="K37" s="17"/>
      <c r="L37" s="27"/>
      <c r="N37" s="97"/>
      <c r="O37" s="98"/>
      <c r="P37" s="17">
        <v>9</v>
      </c>
      <c r="Q37" s="22" t="s">
        <v>106</v>
      </c>
      <c r="R37" s="27">
        <v>24</v>
      </c>
    </row>
    <row r="38" spans="2:18">
      <c r="B38" s="97"/>
      <c r="C38" s="98"/>
      <c r="D38" s="9">
        <v>22</v>
      </c>
      <c r="E38" s="2" t="s">
        <v>70</v>
      </c>
      <c r="F38" s="43">
        <v>9</v>
      </c>
      <c r="H38" s="97"/>
      <c r="I38" s="98"/>
      <c r="J38" s="17">
        <v>9</v>
      </c>
      <c r="K38" s="22"/>
      <c r="L38" s="27"/>
      <c r="N38" s="97"/>
      <c r="O38" s="98"/>
      <c r="P38" s="17">
        <v>10</v>
      </c>
      <c r="Q38" s="22" t="s">
        <v>57</v>
      </c>
      <c r="R38" s="27">
        <v>24</v>
      </c>
    </row>
    <row r="39" spans="2:18">
      <c r="B39" s="99"/>
      <c r="C39" s="100"/>
      <c r="D39" s="9">
        <v>23</v>
      </c>
      <c r="E39" s="7" t="s">
        <v>155</v>
      </c>
      <c r="F39" s="43">
        <v>9</v>
      </c>
      <c r="H39" s="97"/>
      <c r="I39" s="98"/>
      <c r="J39" s="17">
        <v>10</v>
      </c>
      <c r="K39" s="17"/>
      <c r="L39" s="27"/>
      <c r="N39" s="97"/>
      <c r="O39" s="98"/>
      <c r="P39" s="17">
        <v>11</v>
      </c>
      <c r="Q39" s="22" t="s">
        <v>61</v>
      </c>
      <c r="R39" s="27">
        <v>24</v>
      </c>
    </row>
    <row r="40" spans="2:18">
      <c r="H40" s="97"/>
      <c r="I40" s="98"/>
      <c r="J40" s="17">
        <v>11</v>
      </c>
      <c r="K40" s="22"/>
      <c r="L40" s="27"/>
      <c r="N40" s="97"/>
      <c r="O40" s="98"/>
      <c r="P40" s="17">
        <v>12</v>
      </c>
      <c r="Q40" s="22" t="s">
        <v>135</v>
      </c>
      <c r="R40" s="27">
        <v>21</v>
      </c>
    </row>
    <row r="41" spans="2:18">
      <c r="H41" s="99"/>
      <c r="I41" s="100"/>
      <c r="J41" s="17">
        <v>12</v>
      </c>
      <c r="K41" s="102"/>
      <c r="L41" s="27"/>
      <c r="N41" s="99"/>
      <c r="O41" s="100"/>
      <c r="P41" s="7">
        <v>13</v>
      </c>
      <c r="Q41" s="33" t="s">
        <v>267</v>
      </c>
      <c r="R41" s="42">
        <v>12</v>
      </c>
    </row>
    <row r="42" spans="2:18">
      <c r="H42" s="1"/>
      <c r="I42" s="1"/>
      <c r="J42" s="1"/>
      <c r="K42" s="1"/>
      <c r="L42" s="1"/>
    </row>
  </sheetData>
  <sortState ref="E17:F28">
    <sortCondition descending="1" ref="F17:F28"/>
  </sortState>
  <mergeCells count="24">
    <mergeCell ref="B3:C3"/>
    <mergeCell ref="B6:C6"/>
    <mergeCell ref="H3:I3"/>
    <mergeCell ref="H6:I6"/>
    <mergeCell ref="B17:C17"/>
    <mergeCell ref="H37:I37"/>
    <mergeCell ref="H33:I33"/>
    <mergeCell ref="N3:O3"/>
    <mergeCell ref="N6:O6"/>
    <mergeCell ref="N16:O16"/>
    <mergeCell ref="N19:O19"/>
    <mergeCell ref="N29:O29"/>
    <mergeCell ref="N32:O32"/>
    <mergeCell ref="H17:I17"/>
    <mergeCell ref="H20:I20"/>
    <mergeCell ref="H30:I30"/>
    <mergeCell ref="N36:O36"/>
    <mergeCell ref="B24:C24"/>
    <mergeCell ref="H10:I10"/>
    <mergeCell ref="H24:I24"/>
    <mergeCell ref="N10:O10"/>
    <mergeCell ref="B10:C10"/>
    <mergeCell ref="N23:O23"/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9"/>
  <sheetViews>
    <sheetView topLeftCell="A10" zoomScale="91" zoomScaleNormal="91" workbookViewId="0">
      <selection activeCell="T10" sqref="T10:V33"/>
    </sheetView>
  </sheetViews>
  <sheetFormatPr defaultRowHeight="15"/>
  <cols>
    <col min="1" max="1" width="9" customWidth="1"/>
    <col min="2" max="2" width="29.140625" customWidth="1"/>
    <col min="3" max="3" width="11.7109375" style="1" customWidth="1"/>
    <col min="4" max="4" width="16.42578125" customWidth="1"/>
    <col min="5" max="5" width="11" customWidth="1"/>
    <col min="6" max="6" width="8.7109375" customWidth="1"/>
    <col min="7" max="7" width="13.28515625" customWidth="1"/>
    <col min="12" max="12" width="9.140625" customWidth="1"/>
    <col min="13" max="13" width="14.42578125" hidden="1" customWidth="1"/>
    <col min="14" max="14" width="9.140625" hidden="1" customWidth="1"/>
    <col min="15" max="15" width="12.140625" hidden="1" customWidth="1"/>
    <col min="16" max="16" width="9.140625" customWidth="1"/>
    <col min="17" max="17" width="9.140625" hidden="1" customWidth="1"/>
    <col min="18" max="18" width="13" hidden="1" customWidth="1"/>
    <col min="19" max="19" width="12.42578125" customWidth="1"/>
  </cols>
  <sheetData>
    <row r="1" spans="1:83" ht="45">
      <c r="A1" s="55" t="s">
        <v>164</v>
      </c>
      <c r="B1" s="3" t="s">
        <v>4</v>
      </c>
      <c r="C1" s="3" t="s">
        <v>174</v>
      </c>
      <c r="D1" s="3" t="s">
        <v>188</v>
      </c>
      <c r="E1" s="3" t="s">
        <v>227</v>
      </c>
      <c r="F1" s="4" t="s">
        <v>29</v>
      </c>
      <c r="G1" s="5" t="s">
        <v>5</v>
      </c>
      <c r="H1" s="3" t="s">
        <v>16</v>
      </c>
      <c r="I1" s="3" t="s">
        <v>0</v>
      </c>
      <c r="J1" s="3" t="s">
        <v>1</v>
      </c>
      <c r="K1" s="3" t="s">
        <v>2</v>
      </c>
      <c r="L1" s="66" t="s">
        <v>3</v>
      </c>
      <c r="M1" s="4" t="s">
        <v>17</v>
      </c>
      <c r="N1" s="4" t="s">
        <v>14</v>
      </c>
      <c r="O1" s="4" t="s">
        <v>12</v>
      </c>
      <c r="P1" s="4" t="s">
        <v>13</v>
      </c>
      <c r="Q1" s="4" t="s">
        <v>18</v>
      </c>
      <c r="R1" s="4" t="s">
        <v>15</v>
      </c>
      <c r="S1" s="4" t="s">
        <v>20</v>
      </c>
    </row>
    <row r="2" spans="1:83" s="1" customFormat="1" ht="24" customHeight="1">
      <c r="A2" s="112" t="s">
        <v>197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</row>
    <row r="3" spans="1:83" ht="15.75">
      <c r="A3" s="58">
        <v>1</v>
      </c>
      <c r="B3" s="31" t="s">
        <v>21</v>
      </c>
      <c r="C3" s="33" t="s">
        <v>178</v>
      </c>
      <c r="D3" s="7" t="s">
        <v>190</v>
      </c>
      <c r="E3" s="7">
        <v>50</v>
      </c>
      <c r="F3" s="32">
        <v>49.5</v>
      </c>
      <c r="G3" s="32" t="s">
        <v>65</v>
      </c>
      <c r="H3" s="25">
        <f>500/(594.31747775582-27.23842536447*$F3+0.82112226871*$F3^2-0.00930733913*$F3^3+0.00004731582*$F3^4-0.00000009054*$F3^5)</f>
        <v>1.2944258957992418</v>
      </c>
      <c r="I3" s="7">
        <v>50</v>
      </c>
      <c r="J3" s="7">
        <v>0</v>
      </c>
      <c r="K3" s="7">
        <v>52.5</v>
      </c>
      <c r="L3" s="17">
        <f>MAX(I3:K3)</f>
        <v>52.5</v>
      </c>
      <c r="M3" s="26">
        <f>L3*50*H3</f>
        <v>3397.86797647301</v>
      </c>
      <c r="N3" s="7"/>
      <c r="O3" s="7"/>
      <c r="P3" s="7">
        <f>L3+O3</f>
        <v>52.5</v>
      </c>
      <c r="Q3" s="26">
        <f>IF(E3=50,O3*N3*H3*0.9,IF(E3=60,O3*N3*H3*1,IF(E3=70,O3*N3*H3*1.05,IF(E3=80,O3*N3*H3*1.1,IF(E3=90,O3*N3*H3*1.15,IF(E3=100,O3*N3*H3*1.2,IF(E3=110,O3*N3*H3*1.25,IF(E3=120,O3*N3*H3*1.3,IF(E3=130,O3*N3*H3*1.35,IF(E3=140,O3*N3*H3*1.4,IF(E3=150,O3*N3*H3*1.45,IF(E3=160,O3*N3*H3*1.5,IF(E3=170,O3*N3*H3*1.55,IF(E3=180,O3*N3*H3*1.6,IF(E3=190,O3*N3*H3*1.65,IF(E3=200,O3*N3*H3*1.7,IF(E3=210,O3*N3*H3*1.75)))))))))))))))))</f>
        <v>0</v>
      </c>
      <c r="R3" s="26">
        <f>H3*L3*50+H3*N3*O3*1</f>
        <v>3397.8679764730095</v>
      </c>
      <c r="S3" s="26">
        <f>M3+Q3</f>
        <v>3397.86797647301</v>
      </c>
      <c r="T3">
        <v>12</v>
      </c>
    </row>
    <row r="4" spans="1:83" s="1" customFormat="1" ht="24" customHeight="1">
      <c r="A4" s="112" t="s">
        <v>198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</row>
    <row r="5" spans="1:83" s="1" customFormat="1" ht="15.75">
      <c r="A5" s="58">
        <v>1</v>
      </c>
      <c r="B5" s="7" t="s">
        <v>53</v>
      </c>
      <c r="C5" s="7" t="s">
        <v>210</v>
      </c>
      <c r="D5" s="7" t="s">
        <v>191</v>
      </c>
      <c r="E5" s="7">
        <v>60</v>
      </c>
      <c r="F5" s="32">
        <v>59.7</v>
      </c>
      <c r="G5" s="34" t="s">
        <v>74</v>
      </c>
      <c r="H5" s="25">
        <f>500/(594.31747775582-27.23842536447*$F5+0.82112226871*$F5^2-0.00930733913*$F5^3+0.00004731582*$F5^4-0.00000009054*$F5^5)</f>
        <v>1.1192285722994166</v>
      </c>
      <c r="I5" s="7">
        <v>47.5</v>
      </c>
      <c r="J5" s="7">
        <v>0</v>
      </c>
      <c r="K5" s="7">
        <v>0</v>
      </c>
      <c r="L5" s="17">
        <f>MAX(I5:K5)</f>
        <v>47.5</v>
      </c>
      <c r="M5" s="26">
        <f>L5*50*H5</f>
        <v>2658.1678592111143</v>
      </c>
      <c r="N5" s="7"/>
      <c r="O5" s="7"/>
      <c r="P5" s="7">
        <f>L5+O5</f>
        <v>47.5</v>
      </c>
      <c r="Q5" s="26">
        <f>IF(E5=50,O5*N5*H5*0.9,IF(E5=60,O5*N5*H5*1,IF(E5=70,O5*N5*H5*1.05,IF(E5=80,O5*N5*H5*1.1,IF(E5=90,O5*N5*H5*1.15,IF(E5=100,O5*N5*H5*1.2,IF(E5=110,O5*N5*H5*1.25,IF(E5=120,O5*N5*H5*1.3,IF(E5=130,O5*N5*H5*1.35,IF(E5=140,O5*N5*H5*1.4,IF(E5=150,O5*N5*H5*1.45,IF(E5=160,O5*N5*H5*1.5,IF(E5=170,O5*N5*H5*1.55,IF(E5=180,O5*N5*H5*1.6,IF(E5=190,O5*N5*H5*1.65,IF(E5=200,O5*N5*H5*1.7,IF(E5=210,O5*N5*H5*1.75)))))))))))))))))</f>
        <v>0</v>
      </c>
      <c r="R5" s="26">
        <f>H5*L5*50+H5*N5*O5</f>
        <v>2658.1678592111148</v>
      </c>
      <c r="S5" s="26">
        <f>M5+Q5</f>
        <v>2658.1678592111143</v>
      </c>
      <c r="T5" s="1">
        <v>12</v>
      </c>
    </row>
    <row r="6" spans="1:83" s="1" customFormat="1" ht="24" customHeight="1">
      <c r="A6" s="112" t="s">
        <v>200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1:83" ht="15.75">
      <c r="A7" s="58">
        <v>1</v>
      </c>
      <c r="B7" s="33" t="s">
        <v>208</v>
      </c>
      <c r="C7" s="33" t="s">
        <v>183</v>
      </c>
      <c r="D7" s="7" t="s">
        <v>193</v>
      </c>
      <c r="E7" s="7">
        <v>80</v>
      </c>
      <c r="F7" s="7">
        <v>77.8</v>
      </c>
      <c r="G7" s="32" t="s">
        <v>11</v>
      </c>
      <c r="H7" s="25">
        <f>500/(-216.0475144+16.2606339*$F7-0.002388645*$F7^2-0.00113732*$F7^3+0.00000701863*$F7^4-0.00000001291*$F7^5)</f>
        <v>0.69508361104421235</v>
      </c>
      <c r="I7" s="7">
        <v>0</v>
      </c>
      <c r="J7" s="7">
        <v>0</v>
      </c>
      <c r="K7" s="7">
        <v>150</v>
      </c>
      <c r="L7" s="17">
        <f>MAX(I7:K7)</f>
        <v>150</v>
      </c>
      <c r="M7" s="26">
        <f>L7*50*H7</f>
        <v>5213.1270828315928</v>
      </c>
      <c r="N7" s="7"/>
      <c r="O7" s="7"/>
      <c r="P7" s="7">
        <f>L7+O7</f>
        <v>150</v>
      </c>
      <c r="Q7" s="26">
        <f>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</f>
        <v>0</v>
      </c>
      <c r="R7" s="26">
        <f>H7*L7*50+H7*N7*O7</f>
        <v>5213.1270828315928</v>
      </c>
      <c r="S7" s="26">
        <f>M7+Q7</f>
        <v>5213.1270828315928</v>
      </c>
      <c r="T7">
        <v>12</v>
      </c>
      <c r="U7">
        <v>12</v>
      </c>
    </row>
    <row r="8" spans="1:83" ht="15.75">
      <c r="A8" s="58">
        <v>2</v>
      </c>
      <c r="B8" s="33" t="s">
        <v>94</v>
      </c>
      <c r="C8" s="33" t="s">
        <v>186</v>
      </c>
      <c r="D8" s="7" t="s">
        <v>195</v>
      </c>
      <c r="E8" s="7">
        <v>80</v>
      </c>
      <c r="F8" s="7">
        <v>78</v>
      </c>
      <c r="G8" s="32" t="s">
        <v>11</v>
      </c>
      <c r="H8" s="25">
        <f>500/(-216.0475144+16.2606339*$F8-0.002388645*$F8^2-0.00113732*$F8^3+0.00000701863*$F8^4-0.00000001291*$F8^5)</f>
        <v>0.69391100577280451</v>
      </c>
      <c r="I8" s="7">
        <v>135</v>
      </c>
      <c r="J8" s="7">
        <v>140</v>
      </c>
      <c r="K8" s="7">
        <v>145</v>
      </c>
      <c r="L8" s="17">
        <f>MAX(I8:K8)</f>
        <v>145</v>
      </c>
      <c r="M8" s="26">
        <f>L8*50*H8</f>
        <v>5030.8547918528329</v>
      </c>
      <c r="N8" s="7"/>
      <c r="O8" s="7"/>
      <c r="P8" s="7">
        <f>L8+O8</f>
        <v>145</v>
      </c>
      <c r="Q8" s="26">
        <f>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</f>
        <v>0</v>
      </c>
      <c r="R8" s="26">
        <f>H8*L8*50+H8*N8*O8*1</f>
        <v>5030.8547918528329</v>
      </c>
      <c r="S8" s="26">
        <f>M8+Q8</f>
        <v>5030.8547918528329</v>
      </c>
      <c r="T8">
        <v>9</v>
      </c>
      <c r="U8">
        <v>12</v>
      </c>
    </row>
    <row r="9" spans="1:83" ht="15.75">
      <c r="A9" s="58">
        <v>3</v>
      </c>
      <c r="B9" s="33" t="s">
        <v>88</v>
      </c>
      <c r="C9" s="33" t="s">
        <v>184</v>
      </c>
      <c r="D9" s="7" t="s">
        <v>194</v>
      </c>
      <c r="E9" s="7">
        <v>80</v>
      </c>
      <c r="F9" s="7">
        <v>79</v>
      </c>
      <c r="G9" s="32" t="s">
        <v>11</v>
      </c>
      <c r="H9" s="25">
        <f>500/(-216.0475144+16.2606339*$F9-0.002388645*$F9^2-0.00113732*$F9^3+0.00000701863*$F9^4-0.00000001291*$F9^5)</f>
        <v>0.68819020656926366</v>
      </c>
      <c r="I9" s="7">
        <v>0</v>
      </c>
      <c r="J9" s="7">
        <v>0</v>
      </c>
      <c r="K9" s="7">
        <v>135</v>
      </c>
      <c r="L9" s="17">
        <f>MAX(I9:K9)</f>
        <v>135</v>
      </c>
      <c r="M9" s="26">
        <f>L9*50*H9</f>
        <v>4645.2838943425295</v>
      </c>
      <c r="N9" s="7"/>
      <c r="O9" s="7"/>
      <c r="P9" s="7">
        <f>L9+O9</f>
        <v>135</v>
      </c>
      <c r="Q9" s="26">
        <f>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</f>
        <v>0</v>
      </c>
      <c r="R9" s="26">
        <f>H9*L9*50+H9*N9*O9</f>
        <v>4645.2838943425295</v>
      </c>
      <c r="S9" s="26">
        <f>M9+Q9</f>
        <v>4645.2838943425295</v>
      </c>
      <c r="T9">
        <v>8</v>
      </c>
    </row>
    <row r="10" spans="1:83" s="1" customFormat="1" ht="24" customHeight="1">
      <c r="A10" s="112" t="s">
        <v>169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105"/>
      <c r="U10" s="105"/>
      <c r="V10" s="105"/>
    </row>
    <row r="11" spans="1:83" ht="15.75">
      <c r="A11" s="58">
        <v>1</v>
      </c>
      <c r="B11" s="33" t="s">
        <v>205</v>
      </c>
      <c r="C11" s="8" t="s">
        <v>185</v>
      </c>
      <c r="D11" s="2" t="s">
        <v>191</v>
      </c>
      <c r="E11" s="7">
        <v>90</v>
      </c>
      <c r="F11" s="32">
        <v>87.4</v>
      </c>
      <c r="G11" s="32" t="s">
        <v>11</v>
      </c>
      <c r="H11" s="25">
        <f t="shared" ref="H11:H18" si="0">500/(-216.0475144+16.2606339*$F11-0.002388645*$F11^2-0.00113732*$F11^3+0.00000701863*$F11^4-0.00000001291*$F11^5)</f>
        <v>0.64827133727039787</v>
      </c>
      <c r="I11" s="7">
        <v>0</v>
      </c>
      <c r="J11" s="7">
        <v>0</v>
      </c>
      <c r="K11" s="7">
        <v>185</v>
      </c>
      <c r="L11" s="17">
        <f t="shared" ref="L11:L18" si="1">MAX(I11:K11)</f>
        <v>185</v>
      </c>
      <c r="M11" s="26">
        <f t="shared" ref="M11:M18" si="2">L11*50*H11</f>
        <v>5996.5098697511803</v>
      </c>
      <c r="N11" s="7"/>
      <c r="O11" s="7"/>
      <c r="P11" s="7">
        <f t="shared" ref="P11:P18" si="3">L11+O11</f>
        <v>185</v>
      </c>
      <c r="Q11" s="26">
        <f t="shared" ref="Q11:Q18" si="4">IF(E11=60,O11*N11*H11*1,IF(E11=70,O11*N11*H11*1.05,IF(E11=80,O11*N11*H11*1.1,IF(E11=90,O11*N11*H11*1.15,IF(E11=100,O11*N11*H11*1.2,IF(E11=110,O11*N11*H11*1.25,IF(E11=120,O11*N11*H11*1.3,IF(E11=130,O11*N11*H11*1.35,IF(E11=140,O11*N11*H11*1.4,IF(E11=150,O11*N11*H11*1.45,IF(E11=160,O11*N11*H11*1.5,IF(E11=170,O11*N11*H11*1.55,IF(E11=180,O11*N11*H11*1.6,IF(E11=190,O11*N11*H11*1.65,IF(E11=200,O11*N11*H11*1.7,IF(E11=210,O11*N11*H11*1.75))))))))))))))))</f>
        <v>0</v>
      </c>
      <c r="R11" s="26">
        <f>H11*L11*50+H11*N11*O11*1</f>
        <v>5996.5098697511803</v>
      </c>
      <c r="S11" s="26">
        <f t="shared" ref="S11:S18" si="5">M11+Q11</f>
        <v>5996.5098697511803</v>
      </c>
      <c r="T11" s="105">
        <v>12</v>
      </c>
      <c r="U11" s="105">
        <v>18</v>
      </c>
      <c r="V11" s="105"/>
    </row>
    <row r="12" spans="1:83" ht="15.75">
      <c r="A12" s="58">
        <v>2</v>
      </c>
      <c r="B12" s="33" t="s">
        <v>158</v>
      </c>
      <c r="C12" s="7"/>
      <c r="D12" s="7" t="s">
        <v>195</v>
      </c>
      <c r="E12" s="7">
        <v>90</v>
      </c>
      <c r="F12" s="7">
        <v>90</v>
      </c>
      <c r="G12" s="32" t="s">
        <v>11</v>
      </c>
      <c r="H12" s="25">
        <f t="shared" si="0"/>
        <v>0.63839407637180423</v>
      </c>
      <c r="I12" s="7">
        <v>165</v>
      </c>
      <c r="J12" s="7">
        <v>175</v>
      </c>
      <c r="K12" s="7">
        <v>0</v>
      </c>
      <c r="L12" s="17">
        <f t="shared" si="1"/>
        <v>175</v>
      </c>
      <c r="M12" s="26">
        <f t="shared" si="2"/>
        <v>5585.9481682532869</v>
      </c>
      <c r="N12" s="7"/>
      <c r="O12" s="7"/>
      <c r="P12" s="7">
        <f t="shared" si="3"/>
        <v>175</v>
      </c>
      <c r="Q12" s="26">
        <f t="shared" si="4"/>
        <v>0</v>
      </c>
      <c r="R12" s="26">
        <f>H12*L12*50+H12*N12*O12*1</f>
        <v>5585.9481682532878</v>
      </c>
      <c r="S12" s="26">
        <f t="shared" si="5"/>
        <v>5585.9481682532869</v>
      </c>
      <c r="T12" s="105">
        <v>9</v>
      </c>
      <c r="U12" s="105">
        <v>18</v>
      </c>
      <c r="V12" s="105"/>
    </row>
    <row r="13" spans="1:83" ht="15.75">
      <c r="A13" s="58">
        <v>3</v>
      </c>
      <c r="B13" s="33" t="s">
        <v>95</v>
      </c>
      <c r="C13" s="7" t="s">
        <v>187</v>
      </c>
      <c r="D13" s="7" t="s">
        <v>195</v>
      </c>
      <c r="E13" s="7">
        <v>90</v>
      </c>
      <c r="F13" s="32">
        <v>87.5</v>
      </c>
      <c r="G13" s="32" t="s">
        <v>11</v>
      </c>
      <c r="H13" s="25">
        <f t="shared" si="0"/>
        <v>0.64787232003034956</v>
      </c>
      <c r="I13" s="7">
        <v>167.5</v>
      </c>
      <c r="J13" s="7">
        <v>170</v>
      </c>
      <c r="K13" s="7">
        <v>0</v>
      </c>
      <c r="L13" s="17">
        <f t="shared" si="1"/>
        <v>170</v>
      </c>
      <c r="M13" s="26">
        <f t="shared" si="2"/>
        <v>5506.9147202579716</v>
      </c>
      <c r="N13" s="7"/>
      <c r="O13" s="7"/>
      <c r="P13" s="7">
        <f t="shared" si="3"/>
        <v>170</v>
      </c>
      <c r="Q13" s="26">
        <f t="shared" si="4"/>
        <v>0</v>
      </c>
      <c r="R13" s="26">
        <f t="shared" ref="R13:R18" si="6">H13*L13*50+H13*N13*O13</f>
        <v>5506.9147202579716</v>
      </c>
      <c r="S13" s="26">
        <f t="shared" si="5"/>
        <v>5506.9147202579716</v>
      </c>
      <c r="T13" s="105">
        <v>8</v>
      </c>
      <c r="U13" s="105">
        <v>12</v>
      </c>
      <c r="V13" s="105"/>
    </row>
    <row r="14" spans="1:83" ht="15.75">
      <c r="A14" s="58"/>
      <c r="B14" s="33" t="s">
        <v>204</v>
      </c>
      <c r="C14" s="42"/>
      <c r="D14" s="7" t="s">
        <v>192</v>
      </c>
      <c r="E14" s="7">
        <v>90</v>
      </c>
      <c r="F14" s="32">
        <v>84.05</v>
      </c>
      <c r="G14" s="32" t="s">
        <v>11</v>
      </c>
      <c r="H14" s="25">
        <f t="shared" si="0"/>
        <v>0.66259916641213901</v>
      </c>
      <c r="I14" s="7">
        <v>0</v>
      </c>
      <c r="J14" s="7">
        <v>162.5</v>
      </c>
      <c r="K14" s="7">
        <v>0</v>
      </c>
      <c r="L14" s="17">
        <f t="shared" si="1"/>
        <v>162.5</v>
      </c>
      <c r="M14" s="26">
        <f t="shared" si="2"/>
        <v>5383.6182270986292</v>
      </c>
      <c r="N14" s="7"/>
      <c r="O14" s="7"/>
      <c r="P14" s="7">
        <f t="shared" si="3"/>
        <v>162.5</v>
      </c>
      <c r="Q14" s="26">
        <f t="shared" si="4"/>
        <v>0</v>
      </c>
      <c r="R14" s="26">
        <f t="shared" si="6"/>
        <v>5383.6182270986292</v>
      </c>
      <c r="S14" s="26">
        <f t="shared" si="5"/>
        <v>5383.6182270986292</v>
      </c>
      <c r="T14" s="105">
        <v>7</v>
      </c>
      <c r="U14" s="105">
        <v>12</v>
      </c>
      <c r="V14" s="105"/>
    </row>
    <row r="15" spans="1:83" s="35" customFormat="1" ht="15.75">
      <c r="A15" s="58"/>
      <c r="B15" s="33" t="s">
        <v>41</v>
      </c>
      <c r="C15" s="8" t="s">
        <v>184</v>
      </c>
      <c r="D15" s="2" t="s">
        <v>194</v>
      </c>
      <c r="E15" s="7">
        <v>90</v>
      </c>
      <c r="F15" s="7">
        <v>86.8</v>
      </c>
      <c r="G15" s="32" t="s">
        <v>11</v>
      </c>
      <c r="H15" s="25">
        <f t="shared" si="0"/>
        <v>0.65069901298534882</v>
      </c>
      <c r="I15" s="7"/>
      <c r="J15" s="7">
        <v>150</v>
      </c>
      <c r="K15" s="7">
        <v>0</v>
      </c>
      <c r="L15" s="17">
        <f t="shared" si="1"/>
        <v>150</v>
      </c>
      <c r="M15" s="26">
        <f t="shared" si="2"/>
        <v>4880.2425973901163</v>
      </c>
      <c r="N15" s="7"/>
      <c r="O15" s="7"/>
      <c r="P15" s="7">
        <f t="shared" si="3"/>
        <v>150</v>
      </c>
      <c r="Q15" s="26">
        <f t="shared" si="4"/>
        <v>0</v>
      </c>
      <c r="R15" s="26">
        <f t="shared" si="6"/>
        <v>4880.2425973901154</v>
      </c>
      <c r="S15" s="26">
        <f t="shared" si="5"/>
        <v>4880.2425973901163</v>
      </c>
      <c r="T15" s="105">
        <v>6</v>
      </c>
      <c r="U15" s="105"/>
      <c r="V15" s="10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83" s="35" customFormat="1" ht="15.75">
      <c r="A16" s="58"/>
      <c r="B16" s="33" t="s">
        <v>206</v>
      </c>
      <c r="C16" s="33" t="s">
        <v>184</v>
      </c>
      <c r="D16" s="7" t="s">
        <v>194</v>
      </c>
      <c r="E16" s="7">
        <v>90</v>
      </c>
      <c r="F16" s="32">
        <v>88.65</v>
      </c>
      <c r="G16" s="32" t="s">
        <v>11</v>
      </c>
      <c r="H16" s="25">
        <f t="shared" si="0"/>
        <v>0.64339561679730606</v>
      </c>
      <c r="I16" s="7">
        <v>0</v>
      </c>
      <c r="J16" s="7">
        <v>150</v>
      </c>
      <c r="K16" s="7">
        <v>0</v>
      </c>
      <c r="L16" s="17">
        <f t="shared" si="1"/>
        <v>150</v>
      </c>
      <c r="M16" s="26">
        <f t="shared" si="2"/>
        <v>4825.4671259797951</v>
      </c>
      <c r="N16" s="7"/>
      <c r="O16" s="7"/>
      <c r="P16" s="7">
        <f t="shared" si="3"/>
        <v>150</v>
      </c>
      <c r="Q16" s="26">
        <f t="shared" si="4"/>
        <v>0</v>
      </c>
      <c r="R16" s="26">
        <f t="shared" si="6"/>
        <v>4825.4671259797951</v>
      </c>
      <c r="S16" s="26">
        <f t="shared" si="5"/>
        <v>4825.4671259797951</v>
      </c>
      <c r="T16" s="105">
        <v>5</v>
      </c>
      <c r="U16" s="105"/>
      <c r="V16" s="105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15.75">
      <c r="A17" s="58">
        <v>1</v>
      </c>
      <c r="B17" s="33" t="s">
        <v>80</v>
      </c>
      <c r="C17" s="33"/>
      <c r="D17" s="7" t="s">
        <v>191</v>
      </c>
      <c r="E17" s="7">
        <v>90</v>
      </c>
      <c r="F17" s="32">
        <v>88.9</v>
      </c>
      <c r="G17" s="34" t="s">
        <v>58</v>
      </c>
      <c r="H17" s="25">
        <f t="shared" si="0"/>
        <v>0.64244912933992171</v>
      </c>
      <c r="I17" s="2">
        <v>0</v>
      </c>
      <c r="J17" s="2">
        <v>160</v>
      </c>
      <c r="K17" s="2">
        <v>165</v>
      </c>
      <c r="L17" s="17">
        <f t="shared" si="1"/>
        <v>165</v>
      </c>
      <c r="M17" s="26">
        <f t="shared" si="2"/>
        <v>5300.2053170543541</v>
      </c>
      <c r="N17" s="7">
        <v>0</v>
      </c>
      <c r="O17" s="7"/>
      <c r="P17" s="7">
        <f t="shared" si="3"/>
        <v>165</v>
      </c>
      <c r="Q17" s="26">
        <f t="shared" si="4"/>
        <v>0</v>
      </c>
      <c r="R17" s="26">
        <f t="shared" si="6"/>
        <v>5300.2053170543541</v>
      </c>
      <c r="S17" s="26">
        <f t="shared" si="5"/>
        <v>5300.2053170543541</v>
      </c>
      <c r="T17" s="105">
        <v>12</v>
      </c>
      <c r="U17" s="105">
        <v>12</v>
      </c>
      <c r="V17" s="105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s="48" customFormat="1" ht="15.75">
      <c r="A18" s="58">
        <v>1</v>
      </c>
      <c r="B18" s="33" t="s">
        <v>203</v>
      </c>
      <c r="C18" s="33" t="s">
        <v>184</v>
      </c>
      <c r="D18" s="7" t="s">
        <v>194</v>
      </c>
      <c r="E18" s="7">
        <v>90</v>
      </c>
      <c r="F18" s="32">
        <v>87.2</v>
      </c>
      <c r="G18" s="63" t="s">
        <v>209</v>
      </c>
      <c r="H18" s="25">
        <f t="shared" si="0"/>
        <v>0.64907414104132599</v>
      </c>
      <c r="I18" s="7">
        <v>0</v>
      </c>
      <c r="J18" s="7">
        <v>0</v>
      </c>
      <c r="K18" s="7">
        <v>125</v>
      </c>
      <c r="L18" s="17">
        <f t="shared" si="1"/>
        <v>125</v>
      </c>
      <c r="M18" s="26">
        <f t="shared" si="2"/>
        <v>4056.7133815082875</v>
      </c>
      <c r="N18" s="7"/>
      <c r="O18" s="7"/>
      <c r="P18" s="7">
        <f t="shared" si="3"/>
        <v>125</v>
      </c>
      <c r="Q18" s="26">
        <f t="shared" si="4"/>
        <v>0</v>
      </c>
      <c r="R18" s="26">
        <f t="shared" si="6"/>
        <v>4056.7133815082875</v>
      </c>
      <c r="S18" s="26">
        <f t="shared" si="5"/>
        <v>4056.7133815082875</v>
      </c>
      <c r="T18" s="105">
        <v>12</v>
      </c>
      <c r="U18" s="105"/>
      <c r="V18" s="105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83" s="48" customFormat="1" ht="24" customHeight="1">
      <c r="A19" s="112" t="s">
        <v>170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105"/>
      <c r="U19" s="105"/>
      <c r="V19" s="10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</row>
    <row r="20" spans="1:83" ht="15.75">
      <c r="A20" s="58">
        <v>1</v>
      </c>
      <c r="B20" s="33" t="s">
        <v>83</v>
      </c>
      <c r="C20" s="33" t="s">
        <v>255</v>
      </c>
      <c r="D20" s="7" t="s">
        <v>195</v>
      </c>
      <c r="E20" s="7">
        <v>100</v>
      </c>
      <c r="F20" s="7">
        <v>99.3</v>
      </c>
      <c r="G20" s="63" t="s">
        <v>79</v>
      </c>
      <c r="H20" s="25">
        <f t="shared" ref="H20:H25" si="7">500/(-216.0475144+16.2606339*$F20-0.002388645*$F20^2-0.00113732*$F20^3+0.00000701863*$F20^4-0.00000001291*$F20^5)</f>
        <v>0.61031501920939002</v>
      </c>
      <c r="I20" s="7">
        <v>180</v>
      </c>
      <c r="J20" s="7">
        <v>190</v>
      </c>
      <c r="K20" s="7">
        <v>200</v>
      </c>
      <c r="L20" s="17">
        <f t="shared" ref="L20:L25" si="8">MAX(I20:K20)</f>
        <v>200</v>
      </c>
      <c r="M20" s="26">
        <f t="shared" ref="M20:M25" si="9">L20*50*H20</f>
        <v>6103.1501920938999</v>
      </c>
      <c r="N20" s="7"/>
      <c r="O20" s="7"/>
      <c r="P20" s="7">
        <f t="shared" ref="P20:P25" si="10">L20+O20</f>
        <v>200</v>
      </c>
      <c r="Q20" s="26">
        <f t="shared" ref="Q20:Q25" si="11">IF(E20=60,O20*N20*H20*1,IF(E20=70,O20*N20*H20*1.05,IF(E20=80,O20*N20*H20*1.1,IF(E20=90,O20*N20*H20*1.15,IF(E20=100,O20*N20*H20*1.2,IF(E20=110,O20*N20*H20*1.25,IF(E20=120,O20*N20*H20*1.3,IF(E20=130,O20*N20*H20*1.35,IF(E20=140,O20*N20*H20*1.4,IF(E20=150,O20*N20*H20*1.45,IF(E20=160,O20*N20*H20*1.5,IF(E20=170,O20*N20*H20*1.55,IF(E20=180,O20*N20*H20*1.6,IF(E20=190,O20*N20*H20*1.65,IF(E20=200,O20*N20*H20*1.7,IF(E20=210,O20*N20*H20*1.75))))))))))))))))</f>
        <v>0</v>
      </c>
      <c r="R20" s="26">
        <f>H20*L20*50+H20*N20*O20</f>
        <v>6103.1501920938999</v>
      </c>
      <c r="S20" s="26">
        <f t="shared" ref="S20:S25" si="12">M20+Q20</f>
        <v>6103.1501920938999</v>
      </c>
      <c r="T20" s="105">
        <v>12</v>
      </c>
      <c r="U20" s="105">
        <v>18</v>
      </c>
      <c r="V20" s="105"/>
    </row>
    <row r="21" spans="1:83" ht="15.75">
      <c r="A21" s="62">
        <v>1</v>
      </c>
      <c r="B21" s="33" t="s">
        <v>103</v>
      </c>
      <c r="C21" s="7" t="s">
        <v>180</v>
      </c>
      <c r="D21" s="7" t="s">
        <v>195</v>
      </c>
      <c r="E21" s="7">
        <v>110</v>
      </c>
      <c r="F21" s="32">
        <v>93.7</v>
      </c>
      <c r="G21" s="32" t="s">
        <v>11</v>
      </c>
      <c r="H21" s="25">
        <f t="shared" si="7"/>
        <v>0.62597796863513633</v>
      </c>
      <c r="I21" s="7">
        <v>190</v>
      </c>
      <c r="J21" s="7">
        <v>200</v>
      </c>
      <c r="K21" s="7">
        <v>205</v>
      </c>
      <c r="L21" s="17">
        <f t="shared" si="8"/>
        <v>205</v>
      </c>
      <c r="M21" s="26">
        <f t="shared" si="9"/>
        <v>6416.2741785101471</v>
      </c>
      <c r="N21" s="7"/>
      <c r="O21" s="7"/>
      <c r="P21" s="7">
        <f t="shared" si="10"/>
        <v>205</v>
      </c>
      <c r="Q21" s="26">
        <f t="shared" si="11"/>
        <v>0</v>
      </c>
      <c r="R21" s="26">
        <f>H21*L21*50+H21*N21*O21*1.05</f>
        <v>6416.2741785101471</v>
      </c>
      <c r="S21" s="26">
        <f t="shared" si="12"/>
        <v>6416.2741785101471</v>
      </c>
      <c r="T21" s="105">
        <v>12</v>
      </c>
      <c r="U21" s="105">
        <v>18</v>
      </c>
      <c r="V21" s="105"/>
    </row>
    <row r="22" spans="1:83" ht="15.75">
      <c r="A22" s="58">
        <v>2</v>
      </c>
      <c r="B22" s="33" t="s">
        <v>42</v>
      </c>
      <c r="C22" s="33" t="s">
        <v>175</v>
      </c>
      <c r="D22" s="7" t="s">
        <v>189</v>
      </c>
      <c r="E22" s="7">
        <v>100</v>
      </c>
      <c r="F22" s="32">
        <v>94.95</v>
      </c>
      <c r="G22" s="32" t="s">
        <v>11</v>
      </c>
      <c r="H22" s="25">
        <f t="shared" si="7"/>
        <v>0.62217636312541313</v>
      </c>
      <c r="I22" s="7">
        <v>167.5</v>
      </c>
      <c r="J22" s="7">
        <v>170</v>
      </c>
      <c r="K22" s="7">
        <v>175</v>
      </c>
      <c r="L22" s="17">
        <f t="shared" si="8"/>
        <v>175</v>
      </c>
      <c r="M22" s="26">
        <f t="shared" si="9"/>
        <v>5444.0431773473647</v>
      </c>
      <c r="N22" s="7">
        <v>0</v>
      </c>
      <c r="O22" s="7"/>
      <c r="P22" s="7">
        <f t="shared" si="10"/>
        <v>175</v>
      </c>
      <c r="Q22" s="26">
        <f t="shared" si="11"/>
        <v>0</v>
      </c>
      <c r="R22" s="26">
        <f>H22*L22*50+H22*N22*O22*1.05</f>
        <v>5444.0431773473647</v>
      </c>
      <c r="S22" s="26">
        <f t="shared" si="12"/>
        <v>5444.0431773473647</v>
      </c>
      <c r="T22" s="105">
        <v>9</v>
      </c>
      <c r="U22" s="105">
        <v>12</v>
      </c>
      <c r="V22" s="105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5.75">
      <c r="A23" s="58">
        <v>3</v>
      </c>
      <c r="B23" s="33" t="s">
        <v>207</v>
      </c>
      <c r="C23" s="33" t="s">
        <v>184</v>
      </c>
      <c r="D23" s="7" t="s">
        <v>194</v>
      </c>
      <c r="E23" s="7">
        <v>100</v>
      </c>
      <c r="F23" s="32">
        <v>97.4</v>
      </c>
      <c r="G23" s="32" t="s">
        <v>11</v>
      </c>
      <c r="H23" s="25">
        <f t="shared" si="7"/>
        <v>0.61524691165062528</v>
      </c>
      <c r="I23" s="7">
        <v>155</v>
      </c>
      <c r="J23" s="7">
        <v>165</v>
      </c>
      <c r="K23" s="7">
        <v>175</v>
      </c>
      <c r="L23" s="17">
        <f t="shared" si="8"/>
        <v>175</v>
      </c>
      <c r="M23" s="26">
        <f t="shared" si="9"/>
        <v>5383.4104769429714</v>
      </c>
      <c r="N23" s="7"/>
      <c r="O23" s="7"/>
      <c r="P23" s="7">
        <f t="shared" si="10"/>
        <v>175</v>
      </c>
      <c r="Q23" s="26">
        <f t="shared" si="11"/>
        <v>0</v>
      </c>
      <c r="R23" s="26">
        <f>H23*L23*50+H23*N23*O23*1.05</f>
        <v>5383.4104769429714</v>
      </c>
      <c r="S23" s="26">
        <f t="shared" si="12"/>
        <v>5383.4104769429714</v>
      </c>
      <c r="T23" s="105">
        <v>8</v>
      </c>
      <c r="U23" s="105">
        <v>12</v>
      </c>
      <c r="V23" s="105"/>
    </row>
    <row r="24" spans="1:83" s="1" customFormat="1" ht="15.75">
      <c r="A24" s="58"/>
      <c r="B24" s="33" t="s">
        <v>98</v>
      </c>
      <c r="C24" s="33"/>
      <c r="D24" s="7" t="s">
        <v>191</v>
      </c>
      <c r="E24" s="7">
        <v>100</v>
      </c>
      <c r="F24" s="32">
        <v>100</v>
      </c>
      <c r="G24" s="32" t="s">
        <v>11</v>
      </c>
      <c r="H24" s="25">
        <f t="shared" si="7"/>
        <v>0.60858907190665101</v>
      </c>
      <c r="I24" s="7">
        <v>160</v>
      </c>
      <c r="J24" s="7">
        <v>165</v>
      </c>
      <c r="K24" s="7">
        <v>170</v>
      </c>
      <c r="L24" s="17">
        <f t="shared" si="8"/>
        <v>170</v>
      </c>
      <c r="M24" s="26">
        <f t="shared" si="9"/>
        <v>5173.0071112065334</v>
      </c>
      <c r="N24" s="7"/>
      <c r="O24" s="7"/>
      <c r="P24" s="7">
        <f t="shared" si="10"/>
        <v>170</v>
      </c>
      <c r="Q24" s="26">
        <f t="shared" si="11"/>
        <v>0</v>
      </c>
      <c r="R24" s="26">
        <f>H24*L24*50+H24*N24*O24*1.05</f>
        <v>5173.0071112065343</v>
      </c>
      <c r="S24" s="26">
        <f t="shared" si="12"/>
        <v>5173.0071112065334</v>
      </c>
      <c r="T24" s="105">
        <v>7</v>
      </c>
      <c r="U24" s="105">
        <v>12</v>
      </c>
      <c r="V24" s="105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83" s="1" customFormat="1" ht="15.75" customHeight="1">
      <c r="A25" s="58"/>
      <c r="B25" s="33" t="s">
        <v>97</v>
      </c>
      <c r="C25" s="33" t="s">
        <v>184</v>
      </c>
      <c r="D25" s="7" t="s">
        <v>194</v>
      </c>
      <c r="E25" s="7">
        <v>100</v>
      </c>
      <c r="F25" s="32">
        <v>97.8</v>
      </c>
      <c r="G25" s="32" t="s">
        <v>11</v>
      </c>
      <c r="H25" s="25">
        <f t="shared" si="7"/>
        <v>0.61417772466336318</v>
      </c>
      <c r="I25" s="7">
        <v>130</v>
      </c>
      <c r="J25" s="7">
        <v>140</v>
      </c>
      <c r="K25" s="7">
        <v>145</v>
      </c>
      <c r="L25" s="17">
        <f t="shared" si="8"/>
        <v>145</v>
      </c>
      <c r="M25" s="26">
        <f t="shared" si="9"/>
        <v>4452.7885038093827</v>
      </c>
      <c r="N25" s="7"/>
      <c r="O25" s="7"/>
      <c r="P25" s="7">
        <f t="shared" si="10"/>
        <v>145</v>
      </c>
      <c r="Q25" s="26">
        <f t="shared" si="11"/>
        <v>0</v>
      </c>
      <c r="R25" s="26">
        <f>H25*L25*50+H25*N25*O25*1.05</f>
        <v>4452.7885038093827</v>
      </c>
      <c r="S25" s="26">
        <f t="shared" si="12"/>
        <v>4452.7885038093827</v>
      </c>
      <c r="T25" s="105">
        <v>6</v>
      </c>
      <c r="U25" s="105"/>
      <c r="V25" s="10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83" ht="23.25">
      <c r="A26" s="112" t="s">
        <v>171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  <c r="T26" s="105"/>
      <c r="U26" s="105"/>
      <c r="V26" s="105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5.75">
      <c r="A27" s="67">
        <v>1</v>
      </c>
      <c r="B27" s="33" t="s">
        <v>102</v>
      </c>
      <c r="C27" s="7" t="s">
        <v>186</v>
      </c>
      <c r="D27" s="7" t="s">
        <v>190</v>
      </c>
      <c r="E27" s="7">
        <v>110</v>
      </c>
      <c r="F27" s="32">
        <v>105.8</v>
      </c>
      <c r="G27" s="32" t="s">
        <v>11</v>
      </c>
      <c r="H27" s="25">
        <f>500/(-216.0475144+16.2606339*$F27-0.002388645*$F27^2-0.00113732*$F27^3+0.00000701863*$F27^4-0.00000001291*$F27^5)</f>
        <v>0.59598120742380223</v>
      </c>
      <c r="I27" s="7">
        <v>185</v>
      </c>
      <c r="J27" s="7">
        <v>192.5</v>
      </c>
      <c r="K27" s="7">
        <v>195</v>
      </c>
      <c r="L27" s="17">
        <f>MAX(I27:K27)</f>
        <v>195</v>
      </c>
      <c r="M27" s="26">
        <f>L27*50*H27</f>
        <v>5810.8167723820716</v>
      </c>
      <c r="N27" s="7"/>
      <c r="O27" s="7"/>
      <c r="P27" s="7">
        <f>L27+O27</f>
        <v>195</v>
      </c>
      <c r="Q27" s="26">
        <f>IF(E27=60,O27*N27*H27*1,IF(E27=70,O27*N27*H27*1.05,IF(E27=80,O27*N27*H27*1.1,IF(E27=90,O27*N27*H27*1.15,IF(E27=100,O27*N27*H27*1.2,IF(E27=110,O27*N27*H27*1.25,IF(E27=120,O27*N27*H27*1.3,IF(E27=130,O27*N27*H27*1.35,IF(E27=140,O27*N27*H27*1.4,IF(E27=150,O27*N27*H27*1.45,IF(E27=160,O27*N27*H27*1.5,IF(E27=170,O27*N27*H27*1.55,IF(E27=180,O27*N27*H27*1.6,IF(E27=190,O27*N27*H27*1.65,IF(E27=200,O27*N27*H27*1.7,IF(E27=210,O27*N27*H27*1.75))))))))))))))))</f>
        <v>0</v>
      </c>
      <c r="R27" s="26">
        <f>H27*L27*50+H27*N27*O27*1.05</f>
        <v>5810.8167723820725</v>
      </c>
      <c r="S27" s="26">
        <f>M27+Q27</f>
        <v>5810.8167723820716</v>
      </c>
      <c r="T27" s="105">
        <v>12</v>
      </c>
      <c r="U27" s="105">
        <v>18</v>
      </c>
      <c r="V27" s="105"/>
    </row>
    <row r="28" spans="1:83" ht="15.75">
      <c r="A28" s="58">
        <v>2</v>
      </c>
      <c r="B28" s="33" t="s">
        <v>161</v>
      </c>
      <c r="C28" s="33"/>
      <c r="D28" s="7" t="s">
        <v>195</v>
      </c>
      <c r="E28" s="7">
        <v>110</v>
      </c>
      <c r="F28" s="32">
        <v>109.9</v>
      </c>
      <c r="G28" s="32" t="s">
        <v>11</v>
      </c>
      <c r="H28" s="25">
        <f>500/(-216.0475144+16.2606339*$F28-0.002388645*$F28^2-0.00113732*$F28^3+0.00000701863*$F28^4-0.00000001291*$F28^5)</f>
        <v>0.58865747682841996</v>
      </c>
      <c r="I28" s="7">
        <v>167.5</v>
      </c>
      <c r="J28" s="7">
        <v>0</v>
      </c>
      <c r="K28" s="7">
        <v>0</v>
      </c>
      <c r="L28" s="17">
        <f>MAX(I28:K28)</f>
        <v>167.5</v>
      </c>
      <c r="M28" s="26">
        <f>L28*50*H28</f>
        <v>4930.0063684380175</v>
      </c>
      <c r="N28" s="7">
        <v>0</v>
      </c>
      <c r="O28" s="7"/>
      <c r="P28" s="7">
        <f>L28+O28</f>
        <v>167.5</v>
      </c>
      <c r="Q28" s="26">
        <f>IF(E28=60,O28*N28*H28*1,IF(E28=70,O28*N28*H28*1.05,IF(E28=80,O28*N28*H28*1.1,IF(E28=90,O28*N28*H28*1.15,IF(E28=100,O28*N28*H28*1.2,IF(E28=110,O28*N28*H28*1.25,IF(E28=120,O28*N28*H28*1.3,IF(E28=130,O28*N28*H28*1.35,IF(E28=140,O28*N28*H28*1.4,IF(E28=150,O28*N28*H28*1.45,IF(E28=160,O28*N28*H28*1.5,IF(E28=170,O28*N28*H28*1.55,IF(E28=180,O28*N28*H28*1.6,IF(E28=190,O28*N28*H28*1.65,IF(E28=200,O28*N28*H28*1.7,IF(E28=210,O28*N28*H28*1.75))))))))))))))))</f>
        <v>0</v>
      </c>
      <c r="R28" s="26">
        <f>H28*L28*50+H28*N28*O28*1.05</f>
        <v>4930.0063684380166</v>
      </c>
      <c r="S28" s="26">
        <f>M28+Q28</f>
        <v>4930.0063684380175</v>
      </c>
      <c r="T28" s="105">
        <v>9</v>
      </c>
      <c r="U28" s="105"/>
      <c r="V28" s="105"/>
    </row>
    <row r="29" spans="1:83" ht="15.75">
      <c r="A29" s="58">
        <v>1</v>
      </c>
      <c r="B29" s="7" t="s">
        <v>123</v>
      </c>
      <c r="C29" s="33" t="s">
        <v>178</v>
      </c>
      <c r="D29" s="7" t="s">
        <v>190</v>
      </c>
      <c r="E29" s="7">
        <v>110</v>
      </c>
      <c r="F29" s="32">
        <v>107.75</v>
      </c>
      <c r="G29" s="63" t="s">
        <v>36</v>
      </c>
      <c r="H29" s="25">
        <f>500/(-216.0475144+16.2606339*$F29-0.002388645*$F29^2-0.00113732*$F29^3+0.00000701863*$F29^4-0.00000001291*$F29^5)</f>
        <v>0.59235022055498887</v>
      </c>
      <c r="I29" s="7">
        <v>90</v>
      </c>
      <c r="J29" s="7">
        <v>95</v>
      </c>
      <c r="K29" s="7">
        <v>100</v>
      </c>
      <c r="L29" s="17">
        <f>MAX(I29:K29)</f>
        <v>100</v>
      </c>
      <c r="M29" s="26">
        <f>L29*50*H29</f>
        <v>2961.7511027749442</v>
      </c>
      <c r="N29" s="7"/>
      <c r="O29" s="7"/>
      <c r="P29" s="7">
        <f>L29+O29</f>
        <v>100</v>
      </c>
      <c r="Q29" s="26">
        <f>IF(E29=60,O29*N29*H29*1,IF(E29=70,O29*N29*H29*1.05,IF(E29=80,O29*N29*H29*1.1,IF(E29=90,O29*N29*H29*1.15,IF(E29=100,O29*N29*H29*1.2,IF(E29=110,O29*N29*H29*1.25,IF(E29=120,O29*N29*H29*1.3,IF(E29=130,O29*N29*H29*1.35,IF(E29=140,O29*N29*H29*1.4,IF(E29=150,O29*N29*H29*1.45,IF(E29=160,O29*N29*H29*1.5,IF(E29=170,O29*N29*H29*1.55,IF(E29=180,O29*N29*H29*1.6,IF(E29=190,O29*N29*H29*1.65,IF(E29=200,O29*N29*H29*1.7,IF(E29=210,O29*N29*H29*1.75))))))))))))))))</f>
        <v>0</v>
      </c>
      <c r="R29" s="26">
        <f>H29*L29*50+H29*N29*O29*1.05</f>
        <v>2961.7511027749442</v>
      </c>
      <c r="S29" s="26">
        <f>M29+Q29</f>
        <v>2961.7511027749442</v>
      </c>
      <c r="T29" s="105">
        <v>12</v>
      </c>
      <c r="U29" s="105"/>
      <c r="V29" s="105"/>
    </row>
    <row r="30" spans="1:83" s="1" customFormat="1" ht="24.75" customHeight="1">
      <c r="A30" s="112" t="s">
        <v>173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4"/>
      <c r="T30" s="105"/>
      <c r="U30" s="105"/>
      <c r="V30" s="105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47" customFormat="1" ht="15.75">
      <c r="A31" s="58">
        <v>1</v>
      </c>
      <c r="B31" s="33" t="s">
        <v>202</v>
      </c>
      <c r="C31" s="7" t="s">
        <v>184</v>
      </c>
      <c r="D31" s="7" t="s">
        <v>194</v>
      </c>
      <c r="E31" s="7">
        <v>140</v>
      </c>
      <c r="F31" s="10">
        <v>135.80000000000001</v>
      </c>
      <c r="G31" s="32" t="s">
        <v>11</v>
      </c>
      <c r="H31" s="25">
        <f>500/(-216.0475144+16.2606339*$F31-0.002388645*$F31^2-0.00113732*$F31^3+0.00000701863*$F31^4-0.00000001291*$F31^5)</f>
        <v>0.5614383847249379</v>
      </c>
      <c r="I31" s="7">
        <v>175</v>
      </c>
      <c r="J31" s="7">
        <v>185</v>
      </c>
      <c r="K31" s="7">
        <v>192.5</v>
      </c>
      <c r="L31" s="17">
        <f>MAX(I31:K31)</f>
        <v>192.5</v>
      </c>
      <c r="M31" s="26">
        <f>L31*50*H31</f>
        <v>5403.844452977527</v>
      </c>
      <c r="N31" s="7"/>
      <c r="O31" s="7"/>
      <c r="P31" s="7">
        <f>L31+O31</f>
        <v>192.5</v>
      </c>
      <c r="Q31" s="26">
        <f>IF(E31=60,O31*N31*H31*1,IF(E31=70,O31*N31*H31*1.05,IF(E31=80,O31*N31*H31*1.1,IF(E31=90,O31*N31*H31*1.15,IF(E31=100,O31*N31*H31*1.2,IF(E31=110,O31*N31*H31*1.25,IF(E31=120,O31*N31*H31*1.3,IF(E31=130,O31*N31*H31*1.35,IF(E31=140,O31*N31*H31*1.4,IF(E31=150,O31*N31*H31*1.45,IF(E31=160,O31*N31*H31*1.5,IF(E31=170,O31*N31*H31*1.55,IF(E31=180,O31*N31*H31*1.6,IF(E31=190,O31*N31*H31*1.65,IF(E31=200,O31*N31*H31*1.7,IF(E31=210,O31*N31*H31*1.75))))))))))))))))</f>
        <v>0</v>
      </c>
      <c r="R31" s="26">
        <f>H31*L31*50+H31*N31*O31*1.05</f>
        <v>5403.8444529775279</v>
      </c>
      <c r="S31" s="26">
        <f>M31+Q31</f>
        <v>5403.844452977527</v>
      </c>
      <c r="T31" s="105">
        <v>12</v>
      </c>
      <c r="U31" s="105">
        <v>12</v>
      </c>
      <c r="V31" s="105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83">
      <c r="T32" s="105"/>
      <c r="U32" s="105"/>
      <c r="V32" s="105"/>
    </row>
    <row r="33" spans="1:83" s="1" customFormat="1">
      <c r="A33"/>
      <c r="B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05"/>
      <c r="U33" s="105"/>
      <c r="V33" s="105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</row>
    <row r="35" spans="1:83" ht="28.5">
      <c r="A35" s="111" t="s">
        <v>228</v>
      </c>
      <c r="B35" s="111"/>
      <c r="C35" s="111"/>
      <c r="D35" s="111"/>
      <c r="E35" s="111"/>
    </row>
    <row r="36" spans="1:83" ht="56.25">
      <c r="A36" s="56" t="s">
        <v>164</v>
      </c>
      <c r="B36" s="56" t="s">
        <v>4</v>
      </c>
      <c r="C36" s="56" t="s">
        <v>227</v>
      </c>
      <c r="D36" s="74" t="s">
        <v>13</v>
      </c>
      <c r="E36" s="75" t="s">
        <v>20</v>
      </c>
    </row>
    <row r="37" spans="1:83" ht="18.75">
      <c r="A37" s="56">
        <v>1</v>
      </c>
      <c r="B37" s="72" t="s">
        <v>103</v>
      </c>
      <c r="C37" s="56">
        <v>100</v>
      </c>
      <c r="D37" s="56">
        <v>205</v>
      </c>
      <c r="E37" s="56">
        <v>6416.3</v>
      </c>
      <c r="F37" s="93">
        <v>24</v>
      </c>
    </row>
    <row r="38" spans="1:83" ht="18.75">
      <c r="A38" s="56">
        <v>2</v>
      </c>
      <c r="B38" s="73" t="s">
        <v>205</v>
      </c>
      <c r="C38" s="56">
        <v>90</v>
      </c>
      <c r="D38" s="56">
        <v>185</v>
      </c>
      <c r="E38" s="56">
        <v>5996.5</v>
      </c>
      <c r="F38" s="93">
        <v>20</v>
      </c>
    </row>
    <row r="39" spans="1:83" ht="18.75">
      <c r="A39" s="56">
        <v>3</v>
      </c>
      <c r="B39" s="73" t="s">
        <v>102</v>
      </c>
      <c r="C39" s="56">
        <v>110</v>
      </c>
      <c r="D39" s="56">
        <v>195</v>
      </c>
      <c r="E39" s="56">
        <v>5810.8</v>
      </c>
      <c r="F39" s="93">
        <v>16</v>
      </c>
    </row>
  </sheetData>
  <sortState ref="A13:S17">
    <sortCondition descending="1" ref="P13:P17"/>
  </sortState>
  <mergeCells count="8">
    <mergeCell ref="A19:S19"/>
    <mergeCell ref="A26:S26"/>
    <mergeCell ref="A30:S30"/>
    <mergeCell ref="A35:E35"/>
    <mergeCell ref="A2:S2"/>
    <mergeCell ref="A4:S4"/>
    <mergeCell ref="A6:S6"/>
    <mergeCell ref="A10:S10"/>
  </mergeCells>
  <pageMargins left="0.70866141732283472" right="0" top="0" bottom="0" header="0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zoomScale="91" zoomScaleNormal="91" workbookViewId="0">
      <selection activeCell="T2" sqref="T2:V27"/>
    </sheetView>
  </sheetViews>
  <sheetFormatPr defaultRowHeight="15"/>
  <cols>
    <col min="1" max="1" width="7.140625" customWidth="1"/>
    <col min="2" max="2" width="24.28515625" customWidth="1"/>
    <col min="3" max="3" width="13.85546875" style="1" customWidth="1"/>
    <col min="4" max="4" width="18.28515625" customWidth="1"/>
    <col min="5" max="5" width="11.28515625" customWidth="1"/>
    <col min="6" max="6" width="8.7109375" customWidth="1"/>
    <col min="7" max="7" width="13.85546875" customWidth="1"/>
    <col min="8" max="8" width="8.85546875" customWidth="1"/>
    <col min="9" max="9" width="7.140625" hidden="1" customWidth="1"/>
    <col min="10" max="10" width="7.42578125" hidden="1" customWidth="1"/>
    <col min="11" max="11" width="7.140625" hidden="1" customWidth="1"/>
    <col min="12" max="12" width="8.140625" hidden="1" customWidth="1"/>
    <col min="13" max="13" width="10.5703125" hidden="1" customWidth="1"/>
    <col min="15" max="15" width="9.7109375" customWidth="1"/>
    <col min="16" max="16" width="9.140625" customWidth="1"/>
    <col min="17" max="17" width="9.140625" hidden="1" customWidth="1"/>
    <col min="18" max="18" width="11" hidden="1" customWidth="1"/>
    <col min="19" max="19" width="11.5703125" customWidth="1"/>
  </cols>
  <sheetData>
    <row r="1" spans="1:22" ht="45">
      <c r="A1" s="55" t="s">
        <v>164</v>
      </c>
      <c r="B1" s="3" t="s">
        <v>4</v>
      </c>
      <c r="C1" s="3" t="s">
        <v>174</v>
      </c>
      <c r="D1" s="3" t="s">
        <v>188</v>
      </c>
      <c r="E1" s="3" t="s">
        <v>19</v>
      </c>
      <c r="F1" s="4" t="s">
        <v>29</v>
      </c>
      <c r="G1" s="5" t="s">
        <v>5</v>
      </c>
      <c r="H1" s="3" t="s">
        <v>16</v>
      </c>
      <c r="I1" s="3" t="s">
        <v>0</v>
      </c>
      <c r="J1" s="3" t="s">
        <v>1</v>
      </c>
      <c r="K1" s="3" t="s">
        <v>2</v>
      </c>
      <c r="L1" s="3" t="s">
        <v>3</v>
      </c>
      <c r="M1" s="4" t="s">
        <v>17</v>
      </c>
      <c r="N1" s="4" t="s">
        <v>14</v>
      </c>
      <c r="O1" s="4" t="s">
        <v>12</v>
      </c>
      <c r="P1" s="68" t="s">
        <v>13</v>
      </c>
      <c r="Q1" s="4" t="s">
        <v>18</v>
      </c>
      <c r="R1" s="4" t="s">
        <v>15</v>
      </c>
      <c r="S1" s="4" t="s">
        <v>20</v>
      </c>
    </row>
    <row r="2" spans="1:22" s="1" customFormat="1" ht="24" customHeight="1">
      <c r="A2" s="112" t="s">
        <v>166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105"/>
      <c r="U2" s="105"/>
      <c r="V2" s="105"/>
    </row>
    <row r="3" spans="1:22" ht="15.75">
      <c r="A3" s="58">
        <v>1</v>
      </c>
      <c r="B3" s="7" t="s">
        <v>52</v>
      </c>
      <c r="C3" s="7" t="s">
        <v>177</v>
      </c>
      <c r="D3" s="13" t="s">
        <v>191</v>
      </c>
      <c r="E3" s="7">
        <v>60</v>
      </c>
      <c r="F3" s="32">
        <v>57.4</v>
      </c>
      <c r="G3" s="34" t="s">
        <v>54</v>
      </c>
      <c r="H3" s="25">
        <f>500/(594.31747775582-27.23842536447*$F3+0.82112226871*$F3^2-0.00930733913*$F3^3+0.00004731582*$F3^4-0.00000009054*$F3^5)</f>
        <v>1.1540562989252219</v>
      </c>
      <c r="I3" s="7"/>
      <c r="J3" s="7"/>
      <c r="K3" s="7"/>
      <c r="L3" s="7">
        <f>MAX(I3:K3)</f>
        <v>0</v>
      </c>
      <c r="M3" s="26">
        <f>L3*50*H3</f>
        <v>0</v>
      </c>
      <c r="N3" s="7">
        <v>30</v>
      </c>
      <c r="O3" s="7">
        <v>73</v>
      </c>
      <c r="P3" s="17">
        <f>L3+O3</f>
        <v>73</v>
      </c>
      <c r="Q3" s="26">
        <f>IF(E3=50,O3*N3*H3*0.9,IF(E3=60,O3*N3*H3*1,IF(E3=70,O3*N3*H3*1.05,IF(E3=80,O3*N3*H3*1.1,IF(E3=90,O3*N3*H3*1.15,IF(E3=100,O3*N3*H3*1.2,IF(E3=110,O3*N3*H3*1.25,IF(E3=120,O3*N3*H3*1.3,IF(E3=130,O3*N3*H3*1.35,IF(E3=140,O3*N3*H3*1.4,IF(E3=150,O3*N3*H3*1.45,IF(E3=160,O3*N3*H3*1.5,IF(E3=170,O3*N3*H3*1.55,IF(E3=180,O3*N3*H3*1.6,IF(E3=190,O3*N3*H3*1.65,IF(E3=200,O3*N3*H3*1.7,IF(E3=210,O3*N3*H3*1.75)))))))))))))))))</f>
        <v>2527.3832946462358</v>
      </c>
      <c r="R3" s="26">
        <f>H3*L3*50+H3*N3*O3</f>
        <v>2527.3832946462358</v>
      </c>
      <c r="S3" s="26">
        <f>M3+Q3</f>
        <v>2527.3832946462358</v>
      </c>
      <c r="T3" s="105">
        <v>12</v>
      </c>
      <c r="U3" s="105"/>
      <c r="V3" s="105"/>
    </row>
    <row r="4" spans="1:22" ht="15.75">
      <c r="A4" s="58">
        <v>2</v>
      </c>
      <c r="B4" s="7" t="s">
        <v>53</v>
      </c>
      <c r="C4" s="7" t="s">
        <v>177</v>
      </c>
      <c r="D4" s="13" t="s">
        <v>191</v>
      </c>
      <c r="E4" s="7">
        <v>60</v>
      </c>
      <c r="F4" s="32">
        <v>59.7</v>
      </c>
      <c r="G4" s="34" t="s">
        <v>54</v>
      </c>
      <c r="H4" s="25">
        <f>500/(594.31747775582-27.23842536447*$F4+0.82112226871*$F4^2-0.00930733913*$F4^3+0.00004731582*$F4^4-0.00000009054*$F4^5)</f>
        <v>1.1192285722994166</v>
      </c>
      <c r="I4" s="7"/>
      <c r="J4" s="7"/>
      <c r="K4" s="7"/>
      <c r="L4" s="7">
        <f>MAX(I4:K4)</f>
        <v>0</v>
      </c>
      <c r="M4" s="26">
        <f>L4*50*H4</f>
        <v>0</v>
      </c>
      <c r="N4" s="7">
        <v>30</v>
      </c>
      <c r="O4" s="7">
        <v>65</v>
      </c>
      <c r="P4" s="17">
        <f>L4+O4</f>
        <v>65</v>
      </c>
      <c r="Q4" s="26">
        <f>IF(E4=50,O4*N4*H4*0.9,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)</f>
        <v>2182.4957159838623</v>
      </c>
      <c r="R4" s="26">
        <f>H4*L4*50+H4*N4*O4</f>
        <v>2182.4957159838623</v>
      </c>
      <c r="S4" s="26">
        <f>M4+Q4</f>
        <v>2182.4957159838623</v>
      </c>
      <c r="T4" s="105">
        <v>9</v>
      </c>
      <c r="U4" s="105"/>
      <c r="V4" s="105"/>
    </row>
    <row r="5" spans="1:22" s="1" customFormat="1" ht="24.75" customHeight="1">
      <c r="A5" s="112" t="s">
        <v>199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05"/>
      <c r="U5" s="105"/>
      <c r="V5" s="105"/>
    </row>
    <row r="6" spans="1:22" ht="15.75">
      <c r="A6" s="58">
        <v>1</v>
      </c>
      <c r="B6" s="7" t="s">
        <v>24</v>
      </c>
      <c r="C6" s="7" t="s">
        <v>178</v>
      </c>
      <c r="D6" s="7" t="s">
        <v>190</v>
      </c>
      <c r="E6" s="7">
        <v>70</v>
      </c>
      <c r="F6" s="32">
        <v>68</v>
      </c>
      <c r="G6" s="32" t="s">
        <v>56</v>
      </c>
      <c r="H6" s="25">
        <f>500/(594.31747775582-27.23842536447*$F6+0.82112226871*$F6^2-0.00930733913*$F6^3+0.00004731582*$F6^4-0.00000009054*$F6^5)</f>
        <v>1.0152555155068068</v>
      </c>
      <c r="I6" s="7"/>
      <c r="J6" s="7"/>
      <c r="K6" s="7"/>
      <c r="L6" s="7">
        <f>MAX(I6:K6)</f>
        <v>0</v>
      </c>
      <c r="M6" s="26">
        <f>L6*50*H6</f>
        <v>0</v>
      </c>
      <c r="N6" s="7">
        <v>35</v>
      </c>
      <c r="O6" s="7">
        <v>37</v>
      </c>
      <c r="P6" s="17">
        <f>L6+O6</f>
        <v>37</v>
      </c>
      <c r="Q6" s="26">
        <f>IF(E6=50,O6*N6*H6*0.9,IF(E6=60,O6*N6*H6*1,IF(E6=70,O6*N6*H6*1.05,IF(E6=80,O6*N6*H6*1.1,IF(E6=90,O6*N6*H6*1.15,IF(E6=100,O6*N6*H6*1.2,IF(E6=110,O6*N6*H6*1.25,IF(E6=120,O6*N6*H6*1.3,IF(E6=130,O6*N6*H6*1.35,IF(E6=140,O6*N6*H6*1.4,IF(E6=150,O6*N6*H6*1.45,IF(E6=160,O6*N6*H6*1.5,IF(E6=170,O6*N6*H6*1.55,IF(E6=180,O6*N6*H6*1.6,IF(E6=190,O6*N6*H6*1.65,IF(E6=200,O6*N6*H6*1.7,IF(E6=210,O6*N6*H6*1.75)))))))))))))))))</f>
        <v>1380.4936872103806</v>
      </c>
      <c r="R6" s="26">
        <f>H6*L6*50+H6*N6*O6</f>
        <v>1314.7558925813148</v>
      </c>
      <c r="S6" s="26">
        <f>M6+Q6</f>
        <v>1380.4936872103806</v>
      </c>
      <c r="T6" s="105">
        <v>12</v>
      </c>
      <c r="U6" s="105"/>
      <c r="V6" s="105"/>
    </row>
    <row r="7" spans="1:22" ht="15.75">
      <c r="A7" s="58">
        <v>2</v>
      </c>
      <c r="B7" s="7" t="s">
        <v>75</v>
      </c>
      <c r="C7" s="7" t="s">
        <v>179</v>
      </c>
      <c r="D7" s="7" t="s">
        <v>196</v>
      </c>
      <c r="E7" s="7">
        <v>70</v>
      </c>
      <c r="F7" s="32">
        <v>67.900000000000006</v>
      </c>
      <c r="G7" s="32" t="s">
        <v>56</v>
      </c>
      <c r="H7" s="25">
        <f>500/(594.31747775582-27.23842536447*$F7+0.82112226871*$F7^2-0.00930733913*$F7^3+0.00004731582*$F7^4-0.00000009054*$F7^5)</f>
        <v>1.0163201158962487</v>
      </c>
      <c r="I7" s="7"/>
      <c r="J7" s="7"/>
      <c r="K7" s="7"/>
      <c r="L7" s="7">
        <f>MAX(I7:K7)</f>
        <v>0</v>
      </c>
      <c r="M7" s="26">
        <f>L7*50*H7</f>
        <v>0</v>
      </c>
      <c r="N7" s="7">
        <v>35</v>
      </c>
      <c r="O7" s="7">
        <v>20</v>
      </c>
      <c r="P7" s="17">
        <f>L7+O7</f>
        <v>20</v>
      </c>
      <c r="Q7" s="26">
        <f>IF(E7=50,O7*N7*H7*0.9,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)</f>
        <v>746.99528518374279</v>
      </c>
      <c r="R7" s="26">
        <f>H7*L7*50+H7*N7*O7</f>
        <v>711.42408112737417</v>
      </c>
      <c r="S7" s="26">
        <f>M7+Q7</f>
        <v>746.99528518374279</v>
      </c>
      <c r="T7" s="105">
        <v>9</v>
      </c>
      <c r="U7" s="105"/>
      <c r="V7" s="105"/>
    </row>
    <row r="8" spans="1:22" ht="15.75">
      <c r="A8" s="58">
        <v>1</v>
      </c>
      <c r="B8" s="7" t="s">
        <v>38</v>
      </c>
      <c r="C8" s="7" t="s">
        <v>180</v>
      </c>
      <c r="D8" s="2" t="s">
        <v>221</v>
      </c>
      <c r="E8" s="7">
        <v>70</v>
      </c>
      <c r="F8" s="32">
        <v>67.25</v>
      </c>
      <c r="G8" s="32" t="s">
        <v>65</v>
      </c>
      <c r="H8" s="25">
        <f>500/(594.31747775582-27.23842536447*$F8+0.82112226871*$F8^2-0.00930733913*$F8^3+0.00004731582*$F8^4-0.00000009054*$F8^5)</f>
        <v>1.0233448330286057</v>
      </c>
      <c r="I8" s="7"/>
      <c r="J8" s="7"/>
      <c r="K8" s="7"/>
      <c r="L8" s="7">
        <f>MAX(I8:K8)</f>
        <v>0</v>
      </c>
      <c r="M8" s="26">
        <f>L8*50*H8</f>
        <v>0</v>
      </c>
      <c r="N8" s="7">
        <v>70</v>
      </c>
      <c r="O8" s="7">
        <v>18</v>
      </c>
      <c r="P8" s="17">
        <f>L8+O8</f>
        <v>18</v>
      </c>
      <c r="Q8" s="26">
        <f>IF(E8=50,O8*N8*H8*0.9,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)</f>
        <v>1353.8852140968452</v>
      </c>
      <c r="R8" s="26">
        <f>H8*L8*50+H8*N8*O8</f>
        <v>1289.4144896160431</v>
      </c>
      <c r="S8" s="26">
        <f>M8+Q8</f>
        <v>1353.8852140968452</v>
      </c>
      <c r="T8" s="105">
        <v>12</v>
      </c>
      <c r="U8" s="105">
        <v>24</v>
      </c>
      <c r="V8" s="105"/>
    </row>
    <row r="9" spans="1:22" ht="15.75">
      <c r="A9" s="58">
        <v>2</v>
      </c>
      <c r="B9" s="7" t="s">
        <v>72</v>
      </c>
      <c r="C9" s="7" t="s">
        <v>183</v>
      </c>
      <c r="D9" s="7" t="s">
        <v>193</v>
      </c>
      <c r="E9" s="7">
        <v>70</v>
      </c>
      <c r="F9" s="32">
        <v>65.150000000000006</v>
      </c>
      <c r="G9" s="32" t="s">
        <v>65</v>
      </c>
      <c r="H9" s="25">
        <f>500/(594.31747775582-27.23842536447*$F9+0.82112226871*$F9^2-0.00930733913*$F9^3+0.00004731582*$F9^4-0.00000009054*$F9^5)</f>
        <v>1.0473144380762514</v>
      </c>
      <c r="I9" s="7"/>
      <c r="J9" s="7"/>
      <c r="K9" s="7"/>
      <c r="L9" s="7">
        <f>MAX(I9:K9)</f>
        <v>0</v>
      </c>
      <c r="M9" s="26">
        <f>L9*50*H9</f>
        <v>0</v>
      </c>
      <c r="N9" s="7">
        <v>70</v>
      </c>
      <c r="O9" s="7">
        <v>17</v>
      </c>
      <c r="P9" s="17">
        <f>L9+O9</f>
        <v>17</v>
      </c>
      <c r="Q9" s="26">
        <f>IF(E9=50,O9*N9*H9*0.9,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)</f>
        <v>1308.619390376276</v>
      </c>
      <c r="R9" s="26">
        <f>H9*L9*50+H9*N9*O9</f>
        <v>1246.3041813107391</v>
      </c>
      <c r="S9" s="26">
        <f>M9+Q9</f>
        <v>1308.619390376276</v>
      </c>
      <c r="T9" s="105">
        <v>9</v>
      </c>
      <c r="U9" s="105">
        <v>24</v>
      </c>
      <c r="V9" s="105"/>
    </row>
    <row r="10" spans="1:22" ht="15.75">
      <c r="A10" s="58">
        <v>1</v>
      </c>
      <c r="B10" s="33" t="s">
        <v>37</v>
      </c>
      <c r="C10" s="33" t="s">
        <v>177</v>
      </c>
      <c r="D10" s="7" t="s">
        <v>196</v>
      </c>
      <c r="E10" s="7">
        <v>70</v>
      </c>
      <c r="F10" s="7">
        <v>68.400000000000006</v>
      </c>
      <c r="G10" s="32" t="s">
        <v>11</v>
      </c>
      <c r="H10" s="25">
        <f>500/(-216.0475144+16.2606339*$F10-0.002388645*$F10^2-0.00113732*$F10^3+0.00000701863*$F10^4-0.00000001291*$F10^5)</f>
        <v>0.76295337585256717</v>
      </c>
      <c r="I10" s="7"/>
      <c r="J10" s="7"/>
      <c r="K10" s="7"/>
      <c r="L10" s="7">
        <f>MAX(I10:K10)</f>
        <v>0</v>
      </c>
      <c r="M10" s="26">
        <f>L10*50*H10</f>
        <v>0</v>
      </c>
      <c r="N10" s="7">
        <v>70</v>
      </c>
      <c r="O10" s="7">
        <v>32</v>
      </c>
      <c r="P10" s="17">
        <f>L10+O10</f>
        <v>32</v>
      </c>
      <c r="Q10" s="26">
        <f>IF(E10=60,O10*N10*H10*1,IF(E10=70,O10*N10*H10*1.05,IF(E10=80,O10*N10*H10*1.1,IF(E10=90,O10*N10*H10*1.15,IF(E10=100,O10*N10*H10*1.2,IF(E10=110,O10*N10*H10*1.25,IF(E10=120,O10*N10*H10*1.3,IF(E10=130,O10*N10*H10*1.35,IF(E10=140,O10*N10*H10*1.4,IF(E10=150,O10*N10*H10*1.45,IF(E10=160,O10*N10*H10*1.5,IF(E10=170,O10*N10*H10*1.55,IF(E10=180,O10*N10*H10*1.6,IF(E10=190,O10*N10*H10*1.65,IF(E10=200,O10*N10*H10*1.7,IF(E10=210,O10*N10*H10*1.75))))))))))))))))</f>
        <v>1794.466340005238</v>
      </c>
      <c r="R10" s="26">
        <f>H10*L10*50+H10*N10*O10</f>
        <v>1709.0155619097504</v>
      </c>
      <c r="S10" s="26">
        <f>M10+Q10</f>
        <v>1794.466340005238</v>
      </c>
      <c r="T10" s="105">
        <v>12</v>
      </c>
      <c r="U10" s="105"/>
      <c r="V10" s="105"/>
    </row>
    <row r="11" spans="1:22" s="1" customFormat="1" ht="23.25" customHeight="1">
      <c r="A11" s="112" t="s">
        <v>200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05"/>
      <c r="U11" s="105"/>
      <c r="V11" s="105"/>
    </row>
    <row r="12" spans="1:22" ht="15.75">
      <c r="A12" s="58">
        <v>1</v>
      </c>
      <c r="B12" s="33" t="s">
        <v>208</v>
      </c>
      <c r="C12" s="7" t="s">
        <v>183</v>
      </c>
      <c r="D12" s="7" t="s">
        <v>193</v>
      </c>
      <c r="E12" s="7">
        <v>80</v>
      </c>
      <c r="F12" s="7">
        <v>77.8</v>
      </c>
      <c r="G12" s="32" t="s">
        <v>11</v>
      </c>
      <c r="H12" s="25">
        <f>500/(-216.0475144+16.2606339*$F12-0.002388645*$F12^2-0.00113732*$F12^3+0.00000701863*$F12^4-0.00000001291*$F12^5)</f>
        <v>0.69508361104421235</v>
      </c>
      <c r="I12" s="7"/>
      <c r="J12" s="7"/>
      <c r="K12" s="7"/>
      <c r="L12" s="7">
        <f>MAX(I12:K12)</f>
        <v>0</v>
      </c>
      <c r="M12" s="26">
        <f>L12*50*H12</f>
        <v>0</v>
      </c>
      <c r="N12" s="7">
        <v>80</v>
      </c>
      <c r="O12" s="7">
        <v>34</v>
      </c>
      <c r="P12" s="17">
        <f>L12+O12</f>
        <v>34</v>
      </c>
      <c r="Q12" s="26">
        <f>IF(E12=60,O12*N12*H12*1,IF(E12=70,O12*N12*H12*1.05,IF(E12=80,O12*N12*H12*1.1,IF(E12=90,O12*N12*H12*1.15,IF(E12=100,O12*N12*H12*1.2,IF(E12=110,O12*N12*H12*1.25,IF(E12=120,O12*N12*H12*1.3,IF(E12=130,O12*N12*H12*1.35,IF(E12=140,O12*N12*H12*1.4,IF(E12=150,O12*N12*H12*1.45,IF(E12=160,O12*N12*H12*1.5,IF(E12=170,O12*N12*H12*1.55,IF(E12=180,O12*N12*H12*1.6,IF(E12=190,O12*N12*H12*1.65,IF(E12=200,O12*N12*H12*1.7,IF(E12=210,O12*N12*H12*1.75))))))))))))))))</f>
        <v>2079.6901642442836</v>
      </c>
      <c r="R12" s="26">
        <f>H12*L12*50+H12*N12*O12</f>
        <v>1890.6274220402577</v>
      </c>
      <c r="S12" s="26">
        <f>M12+Q12</f>
        <v>2079.6901642442836</v>
      </c>
      <c r="T12" s="105">
        <v>12</v>
      </c>
      <c r="U12" s="105">
        <v>12</v>
      </c>
      <c r="V12" s="105"/>
    </row>
    <row r="13" spans="1:22" ht="15.75">
      <c r="A13" s="58">
        <v>2</v>
      </c>
      <c r="B13" s="33" t="s">
        <v>211</v>
      </c>
      <c r="C13" s="33" t="s">
        <v>184</v>
      </c>
      <c r="D13" s="7" t="s">
        <v>194</v>
      </c>
      <c r="E13" s="7">
        <v>80</v>
      </c>
      <c r="F13" s="7">
        <v>79</v>
      </c>
      <c r="G13" s="32" t="s">
        <v>11</v>
      </c>
      <c r="H13" s="25">
        <f>500/(-216.0475144+16.2606339*$F13-0.002388645*$F13^2-0.00113732*$F13^3+0.00000701863*$F13^4-0.00000001291*$F13^5)</f>
        <v>0.68819020656926366</v>
      </c>
      <c r="I13" s="7"/>
      <c r="J13" s="7"/>
      <c r="K13" s="7"/>
      <c r="L13" s="7">
        <f>MAX(I13:K13)</f>
        <v>0</v>
      </c>
      <c r="M13" s="26">
        <f>L13*50*H13</f>
        <v>0</v>
      </c>
      <c r="N13" s="7">
        <v>80</v>
      </c>
      <c r="O13" s="7">
        <v>28</v>
      </c>
      <c r="P13" s="17">
        <f>L13+O13</f>
        <v>28</v>
      </c>
      <c r="Q13" s="26">
        <f>IF(E13=60,O13*N13*H13*1,IF(E13=70,O13*N13*H13*1.05,IF(E13=80,O13*N13*H13*1.1,IF(E13=90,O13*N13*H13*1.15,IF(E13=100,O13*N13*H13*1.2,IF(E13=110,O13*N13*H13*1.25,IF(E13=120,O13*N13*H13*1.3,IF(E13=130,O13*N13*H13*1.35,IF(E13=140,O13*N13*H13*1.4,IF(E13=150,O13*N13*H13*1.45,IF(E13=160,O13*N13*H13*1.5,IF(E13=170,O13*N13*H13*1.55,IF(E13=180,O13*N13*H13*1.6,IF(E13=190,O13*N13*H13*1.65,IF(E13=200,O13*N13*H13*1.7,IF(E13=210,O13*N13*H13*1.75))))))))))))))))</f>
        <v>1695.7006689866657</v>
      </c>
      <c r="R13" s="26">
        <f>H13*L13*50+H13*N13*O13</f>
        <v>1541.5460627151506</v>
      </c>
      <c r="S13" s="26">
        <f>M13+Q13</f>
        <v>1695.7006689866657</v>
      </c>
      <c r="T13" s="105">
        <v>9</v>
      </c>
      <c r="U13" s="105"/>
      <c r="V13" s="105"/>
    </row>
    <row r="14" spans="1:22" s="1" customFormat="1" ht="24" customHeight="1">
      <c r="A14" s="112" t="s">
        <v>169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05"/>
      <c r="U14" s="105"/>
      <c r="V14" s="105"/>
    </row>
    <row r="15" spans="1:22" ht="15.75">
      <c r="A15" s="58">
        <v>1</v>
      </c>
      <c r="B15" s="33" t="s">
        <v>206</v>
      </c>
      <c r="C15" s="33" t="s">
        <v>184</v>
      </c>
      <c r="D15" s="7" t="s">
        <v>194</v>
      </c>
      <c r="E15" s="7">
        <v>90</v>
      </c>
      <c r="F15" s="32">
        <v>88.65</v>
      </c>
      <c r="G15" s="32" t="s">
        <v>11</v>
      </c>
      <c r="H15" s="25">
        <f>500/(-216.0475144+16.2606339*$F15-0.002388645*$F15^2-0.00113732*$F15^3+0.00000701863*$F15^4-0.00000001291*$F15^5)</f>
        <v>0.64339561679730606</v>
      </c>
      <c r="I15" s="7"/>
      <c r="J15" s="7"/>
      <c r="K15" s="7"/>
      <c r="L15" s="7">
        <f>MAX(I15:K15)</f>
        <v>0</v>
      </c>
      <c r="M15" s="26">
        <f>L15*50*H15</f>
        <v>0</v>
      </c>
      <c r="N15" s="7">
        <v>90</v>
      </c>
      <c r="O15" s="7">
        <v>20</v>
      </c>
      <c r="P15" s="17">
        <f>L15+O15</f>
        <v>20</v>
      </c>
      <c r="Q15" s="26">
        <f>IF(E15=60,O15*N15*H15*1,IF(E15=70,O15*N15*H15*1.05,IF(E15=80,O15*N15*H15*1.1,IF(E15=90,O15*N15*H15*1.15,IF(E15=100,O15*N15*H15*1.2,IF(E15=110,O15*N15*H15*1.25,IF(E15=120,O15*N15*H15*1.3,IF(E15=130,O15*N15*H15*1.35,IF(E15=140,O15*N15*H15*1.4,IF(E15=150,O15*N15*H15*1.45,IF(E15=160,O15*N15*H15*1.5,IF(E15=170,O15*N15*H15*1.55,IF(E15=180,O15*N15*H15*1.6,IF(E15=190,O15*N15*H15*1.65,IF(E15=200,O15*N15*H15*1.7,IF(E15=210,O15*N15*H15*1.75))))))))))))))))</f>
        <v>1331.8289267704233</v>
      </c>
      <c r="R15" s="26">
        <f>H15*L15*50+H15*N15*O15</f>
        <v>1158.1121102351508</v>
      </c>
      <c r="S15" s="26">
        <f>M15+Q15</f>
        <v>1331.8289267704233</v>
      </c>
      <c r="T15" s="105">
        <v>12</v>
      </c>
      <c r="U15" s="105"/>
      <c r="V15" s="105"/>
    </row>
    <row r="16" spans="1:22" s="1" customFormat="1" ht="23.25" customHeight="1">
      <c r="A16" s="112" t="s">
        <v>171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05"/>
      <c r="U16" s="105"/>
      <c r="V16" s="105"/>
    </row>
    <row r="17" spans="1:47" ht="15.75">
      <c r="A17" s="58">
        <v>1</v>
      </c>
      <c r="B17" s="33" t="s">
        <v>161</v>
      </c>
      <c r="C17" s="33"/>
      <c r="D17" s="7" t="s">
        <v>195</v>
      </c>
      <c r="E17" s="7">
        <v>110</v>
      </c>
      <c r="F17" s="32">
        <v>109.9</v>
      </c>
      <c r="G17" s="32" t="s">
        <v>11</v>
      </c>
      <c r="H17" s="25">
        <f>500/(-216.0475144+16.2606339*$F17-0.002388645*$F17^2-0.00113732*$F17^3+0.00000701863*$F17^4-0.00000001291*$F17^5)</f>
        <v>0.58865747682841996</v>
      </c>
      <c r="I17" s="7"/>
      <c r="J17" s="7"/>
      <c r="K17" s="7"/>
      <c r="L17" s="7">
        <f>MAX(I17:K17)</f>
        <v>0</v>
      </c>
      <c r="M17" s="26">
        <f>L17*50*H17</f>
        <v>0</v>
      </c>
      <c r="N17" s="7">
        <v>110</v>
      </c>
      <c r="O17" s="7">
        <v>16</v>
      </c>
      <c r="P17" s="17">
        <f>L17+O17</f>
        <v>16</v>
      </c>
      <c r="Q17" s="26">
        <f>IF(E17=60,O17*N17*H17*1,IF(E17=70,O17*N17*H17*1.05,IF(E17=80,O17*N17*H17*1.1,IF(E17=90,O17*N17*H17*1.15,IF(E17=100,O17*N17*H17*1.2,IF(E17=110,O17*N17*H17*1.25,IF(E17=120,O17*N17*H17*1.3,IF(E17=130,O17*N17*H17*1.35,IF(E17=140,O17*N17*H17*1.4,IF(E17=150,O17*N17*H17*1.45,IF(E17=160,O17*N17*H17*1.5,IF(E17=170,O17*N17*H17*1.55,IF(E17=180,O17*N17*H17*1.6,IF(E17=190,O17*N17*H17*1.65,IF(E17=200,O17*N17*H17*1.7,IF(E17=210,O17*N17*H17*1.75))))))))))))))))</f>
        <v>1295.0464490225238</v>
      </c>
      <c r="R17" s="26">
        <f>H17*L17*50+H17*N17*O17*1.05</f>
        <v>1087.8390171789201</v>
      </c>
      <c r="S17" s="26">
        <f>M17+Q17</f>
        <v>1295.0464490225238</v>
      </c>
      <c r="T17" s="105">
        <v>12</v>
      </c>
      <c r="U17" s="105"/>
      <c r="V17" s="105"/>
    </row>
    <row r="18" spans="1:47" s="44" customFormat="1" ht="15.75">
      <c r="A18" s="58">
        <v>1</v>
      </c>
      <c r="B18" s="33" t="s">
        <v>51</v>
      </c>
      <c r="C18" s="33" t="s">
        <v>177</v>
      </c>
      <c r="D18" s="7" t="s">
        <v>191</v>
      </c>
      <c r="E18" s="7">
        <v>110</v>
      </c>
      <c r="F18" s="7">
        <v>110</v>
      </c>
      <c r="G18" s="63" t="s">
        <v>58</v>
      </c>
      <c r="H18" s="25">
        <f>500/(-216.0475144+16.2606339*$F18-0.002388645*$F18^2-0.00113732*$F18^3+0.00000701863*$F18^4-0.00000001291*$F18^5)</f>
        <v>0.58849321518533593</v>
      </c>
      <c r="I18" s="7"/>
      <c r="J18" s="7"/>
      <c r="K18" s="7"/>
      <c r="L18" s="7">
        <f>MAX(I18:K18)</f>
        <v>0</v>
      </c>
      <c r="M18" s="26">
        <f>L18*50*H18</f>
        <v>0</v>
      </c>
      <c r="N18" s="7">
        <v>110</v>
      </c>
      <c r="O18" s="7">
        <v>19</v>
      </c>
      <c r="P18" s="17">
        <f>L18+O18</f>
        <v>19</v>
      </c>
      <c r="Q18" s="26">
        <f>IF(E18=60,O18*N18*H18*1,IF(E18=70,O18*N18*H18*1.05,IF(E18=80,O18*N18*H18*1.1,IF(E18=90,O18*N18*H18*1.15,IF(E18=100,O18*N18*H18*1.2,IF(E18=110,O18*N18*H18*1.25,IF(E18=120,O18*N18*H18*1.3,IF(E18=130,O18*N18*H18*1.35,IF(E18=140,O18*N18*H18*1.4,IF(E18=150,O18*N18*H18*1.45,IF(E18=160,O18*N18*H18*1.5,IF(E18=170,O18*N18*H18*1.55,IF(E18=180,O18*N18*H18*1.6,IF(E18=190,O18*N18*H18*1.65,IF(E18=200,O18*N18*H18*1.7,IF(E18=210,O18*N18*H18*1.75))))))))))))))))</f>
        <v>1537.4385246716902</v>
      </c>
      <c r="R18" s="26">
        <f>H18*L18*50+H18*N18*O18</f>
        <v>1229.950819737352</v>
      </c>
      <c r="S18" s="26">
        <f>M18+Q18</f>
        <v>1537.4385246716902</v>
      </c>
      <c r="T18" s="105">
        <v>12</v>
      </c>
      <c r="U18" s="105"/>
      <c r="V18" s="105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5.75">
      <c r="A19" s="58">
        <v>1</v>
      </c>
      <c r="B19" s="33" t="s">
        <v>46</v>
      </c>
      <c r="C19" s="7" t="s">
        <v>181</v>
      </c>
      <c r="D19" s="7" t="s">
        <v>191</v>
      </c>
      <c r="E19" s="7">
        <v>110</v>
      </c>
      <c r="F19" s="32">
        <v>104</v>
      </c>
      <c r="G19" s="34" t="s">
        <v>33</v>
      </c>
      <c r="H19" s="25">
        <f>500/(-216.0475144+16.2606339*$F19-0.002388645*$F19^2-0.00113732*$F19^3+0.00000701863*$F19^4-0.00000001291*$F19^5)</f>
        <v>0.59959008338202735</v>
      </c>
      <c r="I19" s="7"/>
      <c r="J19" s="7"/>
      <c r="K19" s="7"/>
      <c r="L19" s="7">
        <f>MAX(I19:K19)</f>
        <v>0</v>
      </c>
      <c r="M19" s="26">
        <f>L19*50*H19</f>
        <v>0</v>
      </c>
      <c r="N19" s="7">
        <v>110</v>
      </c>
      <c r="O19" s="7">
        <v>16</v>
      </c>
      <c r="P19" s="17">
        <f>L19+O19</f>
        <v>16</v>
      </c>
      <c r="Q19" s="26">
        <f>IF(E19=60,O19*N19*H19*1,IF(E19=70,O19*N19*H19*1.05,IF(E19=80,O19*N19*H19*1.1,IF(E19=90,O19*N19*H19*1.15,IF(E19=100,O19*N19*H19*1.2,IF(E19=110,O19*N19*H19*1.25,IF(E19=120,O19*N19*H19*1.3,IF(E19=130,O19*N19*H19*1.35,IF(E19=140,O19*N19*H19*1.4,IF(E19=150,O19*N19*H19*1.45,IF(E19=160,O19*N19*H19*1.5,IF(E19=170,O19*N19*H19*1.55,IF(E19=180,O19*N19*H19*1.6,IF(E19=190,O19*N19*H19*1.65,IF(E19=200,O19*N19*H19*1.7,IF(E19=210,O19*N19*H19*1.75))))))))))))))))</f>
        <v>1319.0981834404602</v>
      </c>
      <c r="R19" s="26">
        <f>H19*L19*50+H19*N19*O19*1</f>
        <v>1055.2785467523681</v>
      </c>
      <c r="S19" s="26">
        <f>M19+Q19</f>
        <v>1319.0981834404602</v>
      </c>
      <c r="T19" s="105">
        <v>12</v>
      </c>
      <c r="U19" s="105"/>
      <c r="V19" s="105"/>
    </row>
    <row r="20" spans="1:47" s="1" customFormat="1" ht="24" customHeight="1">
      <c r="A20" s="112" t="s">
        <v>172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05"/>
      <c r="U20" s="105"/>
      <c r="V20" s="105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5.75">
      <c r="A21" s="58">
        <v>1</v>
      </c>
      <c r="B21" s="7" t="s">
        <v>84</v>
      </c>
      <c r="C21" s="7" t="s">
        <v>212</v>
      </c>
      <c r="D21" s="7" t="s">
        <v>195</v>
      </c>
      <c r="E21" s="7">
        <v>120</v>
      </c>
      <c r="F21" s="7">
        <v>118.1</v>
      </c>
      <c r="G21" s="63" t="s">
        <v>79</v>
      </c>
      <c r="H21" s="25">
        <f>500/(-216.0475144+16.2606339*$F21-0.002388645*$F21^2-0.00113732*$F21^3+0.00000701863*$F21^4-0.00000001291*$F21^5)</f>
        <v>0.57711309537834099</v>
      </c>
      <c r="I21" s="7"/>
      <c r="J21" s="7"/>
      <c r="K21" s="7"/>
      <c r="L21" s="7">
        <f>MAX(I21:K21)</f>
        <v>0</v>
      </c>
      <c r="M21" s="26">
        <f>L21*50*H21</f>
        <v>0</v>
      </c>
      <c r="N21" s="7">
        <v>120</v>
      </c>
      <c r="O21" s="7">
        <v>26</v>
      </c>
      <c r="P21" s="17">
        <f>L21+O21</f>
        <v>26</v>
      </c>
      <c r="Q21" s="26">
        <f>IF(E21=60,O21*N21*H21*1,IF(E21=70,O21*N21*H21*1.05,IF(E21=80,O21*N21*H21*1.1,IF(E21=90,O21*N21*H21*1.15,IF(E21=100,O21*N21*H21*1.2,IF(E21=110,O21*N21*H21*1.25,IF(E21=120,O21*N21*H21*1.3,IF(E21=130,O21*N21*H21*1.35,IF(E21=140,O21*N21*H21*1.4,IF(E21=150,O21*N21*H21*1.45,IF(E21=160,O21*N21*H21*1.5,IF(E21=170,O21*N21*H21*1.55,IF(E21=180,O21*N21*H21*1.6,IF(E21=190,O21*N21*H21*1.65,IF(E21=200,O21*N21*H21*1.7,IF(E21=210,O21*N21*H21*1.75))))))))))))))))</f>
        <v>2340.770714854551</v>
      </c>
      <c r="R21" s="26">
        <f>H21*L21*50+H21*N21*O21</f>
        <v>1800.5928575804239</v>
      </c>
      <c r="S21" s="26">
        <f>M21+Q21</f>
        <v>2340.770714854551</v>
      </c>
      <c r="T21" s="105">
        <v>12</v>
      </c>
      <c r="U21" s="105">
        <v>18</v>
      </c>
      <c r="V21" s="105"/>
    </row>
    <row r="22" spans="1:47" s="1" customFormat="1" ht="24" customHeight="1">
      <c r="A22" s="112" t="s">
        <v>173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  <c r="T22" s="105"/>
      <c r="U22" s="105"/>
      <c r="V22" s="105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5.75">
      <c r="A23" s="58">
        <v>1</v>
      </c>
      <c r="B23" s="7" t="s">
        <v>116</v>
      </c>
      <c r="C23" s="42"/>
      <c r="D23" s="7" t="s">
        <v>195</v>
      </c>
      <c r="E23" s="7">
        <v>140</v>
      </c>
      <c r="F23" s="32">
        <v>139.9</v>
      </c>
      <c r="G23" s="34" t="s">
        <v>32</v>
      </c>
      <c r="H23" s="25">
        <f>500/(-216.0475144+16.2606339*$F23-0.002388645*$F23^2-0.00113732*$F23^3+0.00000701863*$F23^4-0.00000001291*$F23^5)</f>
        <v>0.55886646573581189</v>
      </c>
      <c r="I23" s="7"/>
      <c r="J23" s="7"/>
      <c r="K23" s="7"/>
      <c r="L23" s="7">
        <f>MAX(I23:K23)</f>
        <v>0</v>
      </c>
      <c r="M23" s="26">
        <f>L23*50*H23</f>
        <v>0</v>
      </c>
      <c r="N23" s="7">
        <v>140</v>
      </c>
      <c r="O23" s="7">
        <v>12</v>
      </c>
      <c r="P23" s="17">
        <f>L23+O23</f>
        <v>12</v>
      </c>
      <c r="Q23" s="26">
        <f>IF(E23=60,O23*N23*H23*1,IF(E23=70,O23*N23*H23*1.05,IF(E23=80,O23*N23*H23*1.1,IF(E23=90,O23*N23*H23*1.15,IF(E23=100,O23*N23*H23*1.2,IF(E23=110,O23*N23*H23*1.25,IF(E23=120,O23*N23*H23*1.3,IF(E23=130,O23*N23*H23*1.35,IF(E23=140,O23*N23*H23*1.4,IF(E23=150,O23*N23*H23*1.45,IF(E23=160,O23*N23*H23*1.5,IF(E23=170,O23*N23*H23*1.55,IF(E23=180,O23*N23*H23*1.6,IF(E23=190,O23*N23*H23*1.65,IF(E23=200,O23*N23*H23*1.7,IF(E23=210,O23*N23*H23*1.75))))))))))))))))</f>
        <v>1314.4539274106296</v>
      </c>
      <c r="R23" s="26">
        <f>H23*L23*50+H23*N23*O23*1</f>
        <v>938.895662436164</v>
      </c>
      <c r="S23" s="26">
        <f>M23+Q23</f>
        <v>1314.4539274106296</v>
      </c>
      <c r="T23" s="105">
        <v>12</v>
      </c>
      <c r="U23" s="105">
        <v>12</v>
      </c>
      <c r="V23" s="105"/>
    </row>
    <row r="24" spans="1:47">
      <c r="T24" s="105"/>
      <c r="U24" s="105"/>
      <c r="V24" s="105"/>
    </row>
    <row r="25" spans="1:47">
      <c r="T25" s="105"/>
      <c r="U25" s="105"/>
      <c r="V25" s="105"/>
    </row>
    <row r="26" spans="1:47">
      <c r="T26" s="105"/>
      <c r="U26" s="105"/>
      <c r="V26" s="105"/>
    </row>
    <row r="27" spans="1:47">
      <c r="T27" s="105"/>
      <c r="U27" s="105"/>
      <c r="V27" s="105"/>
    </row>
  </sheetData>
  <sortState ref="A3:T17">
    <sortCondition ref="E3:E17"/>
  </sortState>
  <mergeCells count="7">
    <mergeCell ref="A16:S16"/>
    <mergeCell ref="A20:S20"/>
    <mergeCell ref="A22:S22"/>
    <mergeCell ref="A2:S2"/>
    <mergeCell ref="A5:S5"/>
    <mergeCell ref="A11:S11"/>
    <mergeCell ref="A14:S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0" zoomScaleNormal="80" workbookViewId="0">
      <selection activeCell="T2" sqref="T2:V23"/>
    </sheetView>
  </sheetViews>
  <sheetFormatPr defaultRowHeight="15"/>
  <cols>
    <col min="1" max="1" width="9.140625" customWidth="1"/>
    <col min="2" max="2" width="28.140625" customWidth="1"/>
    <col min="3" max="3" width="12.28515625" style="1" customWidth="1"/>
    <col min="4" max="4" width="18.85546875" customWidth="1"/>
    <col min="5" max="5" width="14.140625" customWidth="1"/>
    <col min="6" max="6" width="7.28515625" customWidth="1"/>
    <col min="7" max="7" width="16.5703125" customWidth="1"/>
    <col min="9" max="9" width="7.28515625" customWidth="1"/>
    <col min="13" max="13" width="12" hidden="1" customWidth="1"/>
    <col min="15" max="15" width="11.28515625" customWidth="1"/>
    <col min="17" max="17" width="9.140625" hidden="1" customWidth="1"/>
    <col min="18" max="18" width="11.140625" hidden="1" customWidth="1"/>
    <col min="19" max="19" width="12.140625" customWidth="1"/>
  </cols>
  <sheetData>
    <row r="1" spans="1:22" ht="45">
      <c r="A1" s="55" t="s">
        <v>164</v>
      </c>
      <c r="B1" s="3" t="s">
        <v>4</v>
      </c>
      <c r="C1" s="3" t="s">
        <v>174</v>
      </c>
      <c r="D1" s="3" t="s">
        <v>188</v>
      </c>
      <c r="E1" s="3" t="s">
        <v>227</v>
      </c>
      <c r="F1" s="4" t="s">
        <v>29</v>
      </c>
      <c r="G1" s="5" t="s">
        <v>5</v>
      </c>
      <c r="H1" s="3" t="s">
        <v>16</v>
      </c>
      <c r="I1" s="3" t="s">
        <v>0</v>
      </c>
      <c r="J1" s="3" t="s">
        <v>1</v>
      </c>
      <c r="K1" s="3" t="s">
        <v>2</v>
      </c>
      <c r="L1" s="66" t="s">
        <v>3</v>
      </c>
      <c r="M1" s="4" t="s">
        <v>17</v>
      </c>
      <c r="N1" s="4" t="s">
        <v>14</v>
      </c>
      <c r="O1" s="4" t="s">
        <v>12</v>
      </c>
      <c r="P1" s="65" t="s">
        <v>13</v>
      </c>
      <c r="Q1" s="4" t="s">
        <v>18</v>
      </c>
      <c r="R1" s="4" t="s">
        <v>15</v>
      </c>
      <c r="S1" s="4" t="s">
        <v>20</v>
      </c>
    </row>
    <row r="2" spans="1:22" s="1" customFormat="1" ht="23.25">
      <c r="A2" s="112" t="s">
        <v>166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105"/>
      <c r="U2" s="105"/>
      <c r="V2" s="105"/>
    </row>
    <row r="3" spans="1:22" s="35" customFormat="1" ht="15.75">
      <c r="A3" s="58">
        <v>1</v>
      </c>
      <c r="B3" s="8" t="s">
        <v>69</v>
      </c>
      <c r="C3" s="8" t="s">
        <v>179</v>
      </c>
      <c r="D3" s="7" t="s">
        <v>196</v>
      </c>
      <c r="E3" s="2">
        <v>60</v>
      </c>
      <c r="F3" s="32">
        <v>56.2</v>
      </c>
      <c r="G3" s="32" t="s">
        <v>56</v>
      </c>
      <c r="H3" s="25">
        <f>500/(594.31747775582-27.23842536447*$F3+0.82112226871*$F3^2-0.00930733913*$F3^3+0.00004731582*$F3^4-0.00000009054*$F3^5)</f>
        <v>1.1733210329396726</v>
      </c>
      <c r="I3" s="7">
        <v>47.5</v>
      </c>
      <c r="J3" s="7">
        <v>52.5</v>
      </c>
      <c r="K3" s="7">
        <v>55</v>
      </c>
      <c r="L3" s="17">
        <f>MAX(I3:K3)</f>
        <v>55</v>
      </c>
      <c r="M3" s="26">
        <f>L3*50*H3</f>
        <v>3226.6328405840995</v>
      </c>
      <c r="N3" s="7">
        <v>30</v>
      </c>
      <c r="O3" s="7">
        <v>38</v>
      </c>
      <c r="P3" s="16">
        <f>L3+O3</f>
        <v>93</v>
      </c>
      <c r="Q3" s="26">
        <f>IF(E3=50,O3*N3*H3*0.9,IF(E3=60,O3*N3*H3*1,IF(E3=70,O3*N3*H3*1.05,IF(E3=80,O3*N3*H3*1.1,IF(E3=90,O3*N3*H3*1.15,IF(E3=100,O3*N3*H3*1.2,IF(E3=110,O3*N3*H3*1.25,IF(E3=120,O3*N3*H3*1.3,IF(E3=130,O3*N3*H3*1.35,IF(E3=140,O3*N3*H3*1.4,IF(E3=150,O3*N3*H3*1.45,IF(E3=160,O3*N3*H3*1.5,IF(E3=170,O3*N3*H3*1.55,IF(E3=180,O3*N3*H3*1.6,IF(E3=190,O3*N3*H3*1.65,IF(E3=200,O3*N3*H3*1.7,IF(E3=210,O3*N3*H3*1.75)))))))))))))))))</f>
        <v>1337.5859775512267</v>
      </c>
      <c r="R3" s="26">
        <f>H3*L3*50+H3*N3*O3*1</f>
        <v>4564.2188181353267</v>
      </c>
      <c r="S3" s="26">
        <f>M3+Q3</f>
        <v>4564.2188181353267</v>
      </c>
      <c r="T3" s="108">
        <v>12</v>
      </c>
      <c r="U3" s="108"/>
      <c r="V3" s="108"/>
    </row>
    <row r="4" spans="1:22" ht="15.75">
      <c r="A4" s="58">
        <v>1</v>
      </c>
      <c r="B4" s="8" t="s">
        <v>213</v>
      </c>
      <c r="C4" s="8" t="s">
        <v>178</v>
      </c>
      <c r="D4" s="7" t="s">
        <v>190</v>
      </c>
      <c r="E4" s="2">
        <v>60</v>
      </c>
      <c r="F4" s="32">
        <v>58.6</v>
      </c>
      <c r="G4" s="32" t="s">
        <v>11</v>
      </c>
      <c r="H4" s="25">
        <f>500/(594.31747775582-27.23842536447*$F4+0.82112226871*$F4^2-0.00930733913*$F4^3+0.00004731582*$F4^4-0.00000009054*$F4^5)</f>
        <v>1.1355434308590091</v>
      </c>
      <c r="I4" s="2">
        <v>85</v>
      </c>
      <c r="J4" s="2">
        <v>87.5</v>
      </c>
      <c r="K4" s="7">
        <v>0</v>
      </c>
      <c r="L4" s="17">
        <f>MAX(I4:K4)</f>
        <v>87.5</v>
      </c>
      <c r="M4" s="12">
        <f>L4*50*H4</f>
        <v>4968.0025100081648</v>
      </c>
      <c r="N4" s="2">
        <v>60</v>
      </c>
      <c r="O4" s="2">
        <v>15</v>
      </c>
      <c r="P4" s="16">
        <f>L4+O4</f>
        <v>102.5</v>
      </c>
      <c r="Q4" s="12">
        <f>IF(E4=50,O4*N4*H4*0.9,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)</f>
        <v>1021.9890877731082</v>
      </c>
      <c r="R4" s="12">
        <f>H4*L4*50+H4*N4*O4*1</f>
        <v>5989.9915977812725</v>
      </c>
      <c r="S4" s="12">
        <f>M4+Q4</f>
        <v>5989.9915977812725</v>
      </c>
      <c r="T4" s="105">
        <v>12</v>
      </c>
      <c r="U4" s="105">
        <v>18</v>
      </c>
      <c r="V4" s="105"/>
    </row>
    <row r="5" spans="1:22" ht="15.75">
      <c r="A5" s="58">
        <v>2</v>
      </c>
      <c r="B5" s="2" t="s">
        <v>70</v>
      </c>
      <c r="C5" s="8" t="s">
        <v>186</v>
      </c>
      <c r="D5" s="7" t="s">
        <v>190</v>
      </c>
      <c r="E5" s="2">
        <v>60</v>
      </c>
      <c r="F5" s="32">
        <v>59.9</v>
      </c>
      <c r="G5" s="32" t="s">
        <v>11</v>
      </c>
      <c r="H5" s="25">
        <f>500/(594.31747775582-27.23842536447*$F5+0.82112226871*$F5^2-0.00930733913*$F5^3+0.00004731582*$F5^4-0.00000009054*$F5^5)</f>
        <v>1.1163290013887979</v>
      </c>
      <c r="I5" s="7">
        <v>62.5</v>
      </c>
      <c r="J5" s="7">
        <v>65</v>
      </c>
      <c r="K5" s="7">
        <v>0</v>
      </c>
      <c r="L5" s="17">
        <f>MAX(I5:K5)</f>
        <v>65</v>
      </c>
      <c r="M5" s="26">
        <f>L5*50*H5</f>
        <v>3628.069254513593</v>
      </c>
      <c r="N5" s="7">
        <v>60</v>
      </c>
      <c r="O5" s="7">
        <v>4</v>
      </c>
      <c r="P5" s="16">
        <f>L5+O5</f>
        <v>69</v>
      </c>
      <c r="Q5" s="26">
        <f>IF(E5=50,O5*N5*H5*0.9,IF(E5=60,O5*N5*H5*1,IF(E5=70,O5*N5*H5*1.05,IF(E5=80,O5*N5*H5*1.1,IF(E5=90,O5*N5*H5*1.15,IF(E5=100,O5*N5*H5*1.2,IF(E5=110,O5*N5*H5*1.25,IF(E5=120,O5*N5*H5*1.3,IF(E5=130,O5*N5*H5*1.35,IF(E5=140,O5*N5*H5*1.4,IF(E5=150,O5*N5*H5*1.45,IF(E5=160,O5*N5*H5*1.5,IF(E5=170,O5*N5*H5*1.55,IF(E5=180,O5*N5*H5*1.6,IF(E5=190,O5*N5*H5*1.65,IF(E5=200,O5*N5*H5*1.7,IF(E5=210,O5*N5*H5*1.75)))))))))))))))))</f>
        <v>267.91896033331147</v>
      </c>
      <c r="R5" s="26">
        <f>H5*L5*50+H5*N5*O5*1</f>
        <v>3895.9882148469042</v>
      </c>
      <c r="S5" s="26">
        <f>M5+Q5</f>
        <v>3895.9882148469046</v>
      </c>
      <c r="T5" s="105">
        <v>9</v>
      </c>
      <c r="U5" s="105"/>
      <c r="V5" s="105"/>
    </row>
    <row r="6" spans="1:22" s="1" customFormat="1" ht="23.25">
      <c r="A6" s="115" t="s">
        <v>199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05"/>
      <c r="U6" s="105"/>
      <c r="V6" s="105"/>
    </row>
    <row r="7" spans="1:22" s="1" customFormat="1" ht="15.75">
      <c r="A7" s="58">
        <v>1</v>
      </c>
      <c r="B7" s="45" t="s">
        <v>162</v>
      </c>
      <c r="C7" s="7"/>
      <c r="D7" s="7" t="s">
        <v>195</v>
      </c>
      <c r="E7" s="7">
        <v>70</v>
      </c>
      <c r="F7" s="7">
        <v>64.95</v>
      </c>
      <c r="G7" s="32" t="s">
        <v>56</v>
      </c>
      <c r="H7" s="25">
        <f>500/(-216.0475144+16.2606339*$F7-0.002388645*$F7^2-0.00113732*$F7^3+0.00000701863*$F7^4-0.00000001291*$F7^5)</f>
        <v>0.79571216739204487</v>
      </c>
      <c r="I7" s="7">
        <v>80</v>
      </c>
      <c r="J7" s="7">
        <v>85</v>
      </c>
      <c r="K7" s="7">
        <v>87.5</v>
      </c>
      <c r="L7" s="17">
        <f>MAX(I7:K7)</f>
        <v>87.5</v>
      </c>
      <c r="M7" s="26">
        <f>L7*50*H7</f>
        <v>3481.2407323401962</v>
      </c>
      <c r="N7" s="7">
        <v>35</v>
      </c>
      <c r="O7" s="7">
        <v>57</v>
      </c>
      <c r="P7" s="16">
        <f>L7+O7</f>
        <v>144.5</v>
      </c>
      <c r="Q7" s="26">
        <f>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</f>
        <v>1666.818062644486</v>
      </c>
      <c r="R7" s="26">
        <f>H7*L7*50+H7*N7*O7</f>
        <v>5068.6865062873258</v>
      </c>
      <c r="S7" s="26">
        <f>M7+Q7</f>
        <v>5148.0587949846822</v>
      </c>
      <c r="T7" s="107">
        <v>12</v>
      </c>
      <c r="U7" s="105"/>
      <c r="V7" s="105"/>
    </row>
    <row r="8" spans="1:22" s="1" customFormat="1" ht="23.25">
      <c r="A8" s="112" t="s">
        <v>200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05"/>
      <c r="U8" s="105"/>
      <c r="V8" s="105"/>
    </row>
    <row r="9" spans="1:22" ht="15.75">
      <c r="A9" s="58">
        <v>1</v>
      </c>
      <c r="B9" s="8" t="s">
        <v>106</v>
      </c>
      <c r="C9" s="7" t="s">
        <v>183</v>
      </c>
      <c r="D9" s="7" t="s">
        <v>193</v>
      </c>
      <c r="E9" s="7">
        <v>80</v>
      </c>
      <c r="F9" s="32">
        <v>71.2</v>
      </c>
      <c r="G9" s="34" t="s">
        <v>31</v>
      </c>
      <c r="H9" s="25">
        <f>500/(-216.0475144+16.2606339*$F9-0.002388645*$F9^2-0.00113732*$F9^3+0.00000701863*$F9^4-0.00000001291*$F9^5)</f>
        <v>0.73981749035413302</v>
      </c>
      <c r="I9" s="7">
        <v>60</v>
      </c>
      <c r="J9" s="7">
        <v>62.5</v>
      </c>
      <c r="K9" s="7">
        <v>65</v>
      </c>
      <c r="L9" s="17">
        <f>MAX(I9:K9)</f>
        <v>65</v>
      </c>
      <c r="M9" s="26">
        <f>L9*50*H9</f>
        <v>2404.4068436509324</v>
      </c>
      <c r="N9" s="7">
        <v>40</v>
      </c>
      <c r="O9" s="7">
        <v>30</v>
      </c>
      <c r="P9" s="16">
        <f>L9+O9</f>
        <v>95</v>
      </c>
      <c r="Q9" s="26">
        <f>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</f>
        <v>976.55908726745577</v>
      </c>
      <c r="R9" s="26">
        <f>H9*L9*50+H9*N9*O9*1</f>
        <v>3292.1878320758919</v>
      </c>
      <c r="S9" s="26">
        <f>M9+Q9</f>
        <v>3380.965930918388</v>
      </c>
      <c r="T9" s="107">
        <v>12</v>
      </c>
      <c r="U9" s="105"/>
      <c r="V9" s="105"/>
    </row>
    <row r="10" spans="1:22" ht="15.75">
      <c r="A10" s="58">
        <v>1</v>
      </c>
      <c r="B10" s="8" t="s">
        <v>49</v>
      </c>
      <c r="C10" s="7" t="s">
        <v>179</v>
      </c>
      <c r="D10" s="7" t="s">
        <v>191</v>
      </c>
      <c r="E10" s="7">
        <v>80</v>
      </c>
      <c r="F10" s="32">
        <v>79.900000000000006</v>
      </c>
      <c r="G10" s="37" t="s">
        <v>11</v>
      </c>
      <c r="H10" s="25">
        <f>500/(-216.0475144+16.2606339*$F10-0.002388645*$F10^2-0.00113732*$F10^3+0.00000701863*$F10^4-0.00000001291*$F10^5)</f>
        <v>0.68323773473724159</v>
      </c>
      <c r="I10" s="7">
        <v>132.5</v>
      </c>
      <c r="J10" s="7">
        <v>137.5</v>
      </c>
      <c r="K10" s="7">
        <v>0</v>
      </c>
      <c r="L10" s="17">
        <f>MAX(I10:K10)</f>
        <v>137.5</v>
      </c>
      <c r="M10" s="26">
        <f>L10*50*H10</f>
        <v>4697.2594263185356</v>
      </c>
      <c r="N10" s="7">
        <v>80</v>
      </c>
      <c r="O10" s="7">
        <v>21</v>
      </c>
      <c r="P10" s="16">
        <f>L10+O10</f>
        <v>158.5</v>
      </c>
      <c r="Q10" s="26">
        <f>IF(E10=60,O10*N10*H10*1,IF(E10=70,O10*N10*H10*1.05,IF(E10=80,O10*N10*H10*1.1,IF(E10=90,O10*N10*H10*1.15,IF(E10=100,O10*N10*H10*1.2,IF(E10=110,O10*N10*H10*1.25,IF(E10=120,O10*N10*H10*1.3,IF(E10=130,O10*N10*H10*1.35,IF(E10=140,O10*N10*H10*1.4,IF(E10=150,O10*N10*H10*1.45,IF(E10=160,O10*N10*H10*1.5,IF(E10=170,O10*N10*H10*1.55,IF(E10=180,O10*N10*H10*1.6,IF(E10=190,O10*N10*H10*1.65,IF(E10=200,O10*N10*H10*1.7,IF(E10=210,O10*N10*H10*1.75))))))))))))))))</f>
        <v>1262.6233337944225</v>
      </c>
      <c r="R10" s="26">
        <f>H10*L10*50+H10*N10*O10*1</f>
        <v>5845.0988206771017</v>
      </c>
      <c r="S10" s="26">
        <f>M10+Q10</f>
        <v>5959.8827601129578</v>
      </c>
      <c r="T10" s="107">
        <v>12</v>
      </c>
      <c r="U10" s="105"/>
      <c r="V10" s="105"/>
    </row>
    <row r="11" spans="1:22" s="1" customFormat="1" ht="23.25">
      <c r="A11" s="112" t="s">
        <v>169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05"/>
      <c r="U11" s="105"/>
      <c r="V11" s="105"/>
    </row>
    <row r="12" spans="1:22" ht="15.75">
      <c r="A12" s="58">
        <v>1</v>
      </c>
      <c r="B12" s="33" t="s">
        <v>62</v>
      </c>
      <c r="C12" s="7" t="s">
        <v>182</v>
      </c>
      <c r="D12" s="7" t="s">
        <v>192</v>
      </c>
      <c r="E12" s="7">
        <v>90</v>
      </c>
      <c r="F12" s="32">
        <v>88.2</v>
      </c>
      <c r="G12" s="37" t="s">
        <v>11</v>
      </c>
      <c r="H12" s="25">
        <f>500/(-216.0475144+16.2606339*$F12-0.002388645*$F12^2-0.00113732*$F12^3+0.00000701863*$F12^4-0.00000001291*$F12^5)</f>
        <v>0.6451230996158368</v>
      </c>
      <c r="I12" s="7">
        <v>165</v>
      </c>
      <c r="J12" s="7">
        <v>170</v>
      </c>
      <c r="K12" s="7">
        <v>175</v>
      </c>
      <c r="L12" s="17">
        <f>MAX(I12:K12)</f>
        <v>175</v>
      </c>
      <c r="M12" s="26">
        <f>L12*50*H12</f>
        <v>5644.827121638572</v>
      </c>
      <c r="N12" s="7">
        <v>90</v>
      </c>
      <c r="O12" s="7">
        <v>26</v>
      </c>
      <c r="P12" s="16">
        <f>L12+O12</f>
        <v>201</v>
      </c>
      <c r="Q12" s="26">
        <f>IF(E12=60,O12*N12*H12*1,IF(E12=70,O12*N12*H12*1.05,IF(E12=80,O12*N12*H12*1.1,IF(E12=90,O12*N12*H12*1.15,IF(E12=100,O12*N12*H12*1.2,IF(E12=110,O12*N12*H12*1.25,IF(E12=120,O12*N12*H12*1.3,IF(E12=130,O12*N12*H12*1.35,IF(E12=140,O12*N12*H12*1.4,IF(E12=150,O12*N12*H12*1.45,IF(E12=160,O12*N12*H12*1.5,IF(E12=170,O12*N12*H12*1.55,IF(E12=180,O12*N12*H12*1.6,IF(E12=190,O12*N12*H12*1.65,IF(E12=200,O12*N12*H12*1.7,IF(E12=210,O12*N12*H12*1.75))))))))))))))))</f>
        <v>1736.0262610662169</v>
      </c>
      <c r="R12" s="26">
        <f>H12*L12*50+H12*N12*O12*1.05</f>
        <v>7229.8945773946834</v>
      </c>
      <c r="S12" s="26">
        <f>M12+Q12</f>
        <v>7380.8533827047886</v>
      </c>
      <c r="T12" s="105">
        <v>12</v>
      </c>
      <c r="U12" s="105"/>
      <c r="V12" s="105"/>
    </row>
    <row r="13" spans="1:22" s="1" customFormat="1" ht="23.25">
      <c r="A13" s="112" t="s">
        <v>172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105"/>
      <c r="U13" s="105"/>
      <c r="V13" s="105"/>
    </row>
    <row r="14" spans="1:22" ht="15.75">
      <c r="A14" s="58">
        <v>1</v>
      </c>
      <c r="B14" s="33" t="s">
        <v>110</v>
      </c>
      <c r="C14" s="7" t="s">
        <v>185</v>
      </c>
      <c r="D14" s="7" t="s">
        <v>191</v>
      </c>
      <c r="E14" s="7">
        <v>120</v>
      </c>
      <c r="F14" s="32">
        <v>115.9</v>
      </c>
      <c r="G14" s="51" t="s">
        <v>11</v>
      </c>
      <c r="H14" s="25">
        <f>500/(-216.0475144+16.2606339*$F14-0.002388645*$F14^2-0.00113732*$F14^3+0.00000701863*$F14^4-0.00000001291*$F14^5)</f>
        <v>0.57985830611766565</v>
      </c>
      <c r="I14" s="7">
        <v>240</v>
      </c>
      <c r="J14" s="7">
        <v>250</v>
      </c>
      <c r="K14" s="7">
        <v>0</v>
      </c>
      <c r="L14" s="17">
        <f>MAX(I14:K14)</f>
        <v>250</v>
      </c>
      <c r="M14" s="26">
        <f>L14*50*H14</f>
        <v>7248.2288264708204</v>
      </c>
      <c r="N14" s="7">
        <v>120</v>
      </c>
      <c r="O14" s="7">
        <v>42</v>
      </c>
      <c r="P14" s="16">
        <f>L14+O14</f>
        <v>292</v>
      </c>
      <c r="Q14" s="26">
        <f>IF(E14=60,O14*N14*H14*1,IF(E14=70,O14*N14*H14*1.05,IF(E14=80,O14*N14*H14*1.1,IF(E14=90,O14*N14*H14*1.15,IF(E14=100,O14*N14*H14*1.2,IF(E14=110,O14*N14*H14*1.25,IF(E14=120,O14*N14*H14*1.3,IF(E14=130,O14*N14*H14*1.35,IF(E14=140,O14*N14*H14*1.4,IF(E14=150,O14*N14*H14*1.45,IF(E14=160,O14*N14*H14*1.5,IF(E14=170,O14*N14*H14*1.55,IF(E14=180,O14*N14*H14*1.6,IF(E14=190,O14*N14*H14*1.65,IF(E14=200,O14*N14*H14*1.7,IF(E14=210,O14*N14*H14*1.75))))))))))))))))</f>
        <v>3799.2316216829454</v>
      </c>
      <c r="R14" s="26">
        <f>H14*L14*50+H14*N14*O14*1</f>
        <v>10170.714689303855</v>
      </c>
      <c r="S14" s="26">
        <f>M14+Q14</f>
        <v>11047.460448153766</v>
      </c>
      <c r="T14" s="105">
        <v>12</v>
      </c>
      <c r="U14" s="105">
        <v>24</v>
      </c>
      <c r="V14" s="105"/>
    </row>
    <row r="15" spans="1:22" ht="15.75">
      <c r="A15" s="58">
        <v>2</v>
      </c>
      <c r="B15" s="2" t="s">
        <v>109</v>
      </c>
      <c r="C15" s="7" t="s">
        <v>183</v>
      </c>
      <c r="D15" s="7" t="s">
        <v>193</v>
      </c>
      <c r="E15" s="7">
        <v>120</v>
      </c>
      <c r="F15" s="7">
        <v>117.2</v>
      </c>
      <c r="G15" s="32" t="s">
        <v>11</v>
      </c>
      <c r="H15" s="25">
        <f>500/(-216.0475144+16.2606339*$F15-0.002388645*$F15^2-0.00113732*$F15^3+0.00000701863*$F15^4-0.00000001291*$F15^5)</f>
        <v>0.57820809954099661</v>
      </c>
      <c r="I15" s="7">
        <v>177.5</v>
      </c>
      <c r="J15" s="7">
        <v>182.5</v>
      </c>
      <c r="K15" s="7">
        <v>185</v>
      </c>
      <c r="L15" s="17">
        <f>MAX(I15:K15)</f>
        <v>185</v>
      </c>
      <c r="M15" s="26">
        <f>L15*50*H15</f>
        <v>5348.4249207542189</v>
      </c>
      <c r="N15" s="7">
        <v>120</v>
      </c>
      <c r="O15" s="7">
        <v>22</v>
      </c>
      <c r="P15" s="16">
        <f>L15+O15</f>
        <v>207</v>
      </c>
      <c r="Q15" s="26">
        <f>IF(E15=60,O15*N15*H15*1,IF(E15=70,O15*N15*H15*1.05,IF(E15=80,O15*N15*H15*1.1,IF(E15=90,O15*N15*H15*1.15,IF(E15=100,O15*N15*H15*1.2,IF(E15=110,O15*N15*H15*1.25,IF(E15=120,O15*N15*H15*1.3,IF(E15=130,O15*N15*H15*1.35,IF(E15=140,O15*N15*H15*1.4,IF(E15=150,O15*N15*H15*1.45,IF(E15=160,O15*N15*H15*1.5,IF(E15=170,O15*N15*H15*1.55,IF(E15=180,O15*N15*H15*1.6,IF(E15=190,O15*N15*H15*1.65,IF(E15=200,O15*N15*H15*1.7,IF(E15=210,O15*N15*H15*1.75))))))))))))))))</f>
        <v>1984.4101976247005</v>
      </c>
      <c r="R15" s="26">
        <f>H15*L15*50+H15*N15*O15</f>
        <v>6874.89430354245</v>
      </c>
      <c r="S15" s="26">
        <f>M15+Q15</f>
        <v>7332.8351183789191</v>
      </c>
      <c r="T15" s="105">
        <v>9</v>
      </c>
      <c r="U15" s="105">
        <v>12</v>
      </c>
      <c r="V15" s="105"/>
    </row>
    <row r="16" spans="1:22" ht="15.75">
      <c r="A16" s="58">
        <v>3</v>
      </c>
      <c r="B16" s="8" t="s">
        <v>214</v>
      </c>
      <c r="C16" s="7" t="s">
        <v>215</v>
      </c>
      <c r="D16" s="7" t="s">
        <v>194</v>
      </c>
      <c r="E16" s="7">
        <v>120</v>
      </c>
      <c r="F16" s="7">
        <v>115.6</v>
      </c>
      <c r="G16" s="32" t="s">
        <v>11</v>
      </c>
      <c r="H16" s="25">
        <f>500/(-216.0475144+16.2606339*$F16-0.002388645*$F16^2-0.00113732*$F16^3+0.00000701863*$F16^4-0.00000001291*$F16^5)</f>
        <v>0.58025105165426927</v>
      </c>
      <c r="I16" s="7">
        <v>0</v>
      </c>
      <c r="J16" s="7">
        <v>175</v>
      </c>
      <c r="K16" s="7">
        <v>0</v>
      </c>
      <c r="L16" s="17">
        <f>MAX(I16:K16)</f>
        <v>175</v>
      </c>
      <c r="M16" s="26">
        <f>L16*50*H16</f>
        <v>5077.1967019748563</v>
      </c>
      <c r="N16" s="7">
        <v>120</v>
      </c>
      <c r="O16" s="7">
        <v>19</v>
      </c>
      <c r="P16" s="16">
        <f>L16+O16</f>
        <v>194</v>
      </c>
      <c r="Q16" s="26">
        <f>IF(E16=60,O16*N16*H16*1,IF(E16=70,O16*N16*H16*1.05,IF(E16=80,O16*N16*H16*1.1,IF(E16=90,O16*N16*H16*1.15,IF(E16=100,O16*N16*H16*1.2,IF(E16=110,O16*N16*H16*1.25,IF(E16=120,O16*N16*H16*1.3,IF(E16=130,O16*N16*H16*1.35,IF(E16=140,O16*N16*H16*1.4,IF(E16=150,O16*N16*H16*1.45,IF(E16=160,O16*N16*H16*1.5,IF(E16=170,O16*N16*H16*1.55,IF(E16=180,O16*N16*H16*1.6,IF(E16=190,O16*N16*H16*1.65,IF(E16=200,O16*N16*H16*1.7,IF(E16=210,O16*N16*H16*1.75))))))))))))))))</f>
        <v>1719.8641171032543</v>
      </c>
      <c r="R16" s="26">
        <f>H16*L16*50+H16*N16*O16</f>
        <v>6400.1690997465894</v>
      </c>
      <c r="S16" s="26">
        <f>M16+Q16</f>
        <v>6797.0608190781104</v>
      </c>
      <c r="T16" s="105">
        <v>8</v>
      </c>
      <c r="U16" s="105"/>
      <c r="V16" s="105"/>
    </row>
    <row r="17" spans="1:22" ht="15.75">
      <c r="A17" s="58">
        <v>1</v>
      </c>
      <c r="B17" s="8" t="s">
        <v>43</v>
      </c>
      <c r="C17" s="7" t="s">
        <v>215</v>
      </c>
      <c r="D17" s="7" t="s">
        <v>194</v>
      </c>
      <c r="E17" s="7">
        <v>120</v>
      </c>
      <c r="F17" s="7">
        <v>115.6</v>
      </c>
      <c r="G17" s="34" t="s">
        <v>36</v>
      </c>
      <c r="H17" s="25">
        <f>500/(-216.0475144+16.2606339*$F17-0.002388645*$F17^2-0.00113732*$F17^3+0.00000701863*$F17^4-0.00000001291*$F17^5)</f>
        <v>0.58025105165426927</v>
      </c>
      <c r="I17" s="7">
        <v>175</v>
      </c>
      <c r="J17" s="7">
        <v>0</v>
      </c>
      <c r="K17" s="7">
        <v>0</v>
      </c>
      <c r="L17" s="17">
        <f>MAX(I17:K17)</f>
        <v>175</v>
      </c>
      <c r="M17" s="26">
        <f>L17*50*H17</f>
        <v>5077.1967019748563</v>
      </c>
      <c r="N17" s="7">
        <v>120</v>
      </c>
      <c r="O17" s="7">
        <v>19</v>
      </c>
      <c r="P17" s="16">
        <f>L17+O17</f>
        <v>194</v>
      </c>
      <c r="Q17" s="26">
        <f>IF(E17=60,O17*N17*H17*1,IF(E17=70,O17*N17*H17*1.05,IF(E17=80,O17*N17*H17*1.1,IF(E17=90,O17*N17*H17*1.15,IF(E17=100,O17*N17*H17*1.2,IF(E17=110,O17*N17*H17*1.25,IF(E17=120,O17*N17*H17*1.3,IF(E17=130,O17*N17*H17*1.35,IF(E17=140,O17*N17*H17*1.4,IF(E17=150,O17*N17*H17*1.45,IF(E17=160,O17*N17*H17*1.5,IF(E17=170,O17*N17*H17*1.55,IF(E17=180,O17*N17*H17*1.6,IF(E17=190,O17*N17*H17*1.65,IF(E17=200,O17*N17*H17*1.7,IF(E17=210,O17*N17*H17*1.75))))))))))))))))</f>
        <v>1719.8641171032543</v>
      </c>
      <c r="R17" s="26">
        <f>H17*L17*50+H17*N17*O17</f>
        <v>6400.1690997465894</v>
      </c>
      <c r="S17" s="26">
        <f>M17+Q17</f>
        <v>6797.0608190781104</v>
      </c>
      <c r="T17" s="105">
        <v>12</v>
      </c>
      <c r="U17" s="105"/>
      <c r="V17" s="105"/>
    </row>
    <row r="18" spans="1:22" s="1" customFormat="1" ht="23.25">
      <c r="A18" s="112" t="s">
        <v>201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T18" s="105"/>
      <c r="U18" s="105"/>
      <c r="V18" s="105"/>
    </row>
    <row r="19" spans="1:22" ht="15.75">
      <c r="A19" s="58">
        <v>1</v>
      </c>
      <c r="B19" s="8" t="s">
        <v>111</v>
      </c>
      <c r="C19" s="7" t="s">
        <v>182</v>
      </c>
      <c r="D19" s="7" t="s">
        <v>192</v>
      </c>
      <c r="E19" s="7">
        <v>130</v>
      </c>
      <c r="F19" s="7">
        <v>126.7</v>
      </c>
      <c r="G19" s="32" t="s">
        <v>11</v>
      </c>
      <c r="H19" s="25">
        <f>500/(-216.0475144+16.2606339*$F19-0.002388645*$F19^2-0.00113732*$F19^3+0.00000701863*$F19^4-0.00000001291*$F19^5)</f>
        <v>0.56831738319247793</v>
      </c>
      <c r="I19" s="7">
        <v>260</v>
      </c>
      <c r="J19" s="7">
        <v>270</v>
      </c>
      <c r="K19" s="7">
        <v>0</v>
      </c>
      <c r="L19" s="17">
        <f>MAX(I19:K19)</f>
        <v>270</v>
      </c>
      <c r="M19" s="26">
        <f>L19*50*H19</f>
        <v>7672.284673098452</v>
      </c>
      <c r="N19" s="7">
        <v>130</v>
      </c>
      <c r="O19" s="7">
        <v>29</v>
      </c>
      <c r="P19" s="16">
        <f>L19+O19</f>
        <v>299</v>
      </c>
      <c r="Q19" s="26">
        <f>IF(E19=60,O19*N19*H19*1,IF(E19=70,O19*N19*H19*1.05,IF(E19=80,O19*N19*H19*1.1,IF(E19=90,O19*N19*H19*1.15,IF(E19=100,O19*N19*H19*1.2,IF(E19=110,O19*N19*H19*1.25,IF(E19=120,O19*N19*H19*1.3,IF(E19=130,O19*N19*H19*1.35,IF(E19=140,O19*N19*H19*1.4,IF(E19=150,O19*N19*H19*1.45,IF(E19=160,O19*N19*H19*1.5,IF(E19=170,O19*N19*H19*1.55,IF(E19=180,O19*N19*H19*1.6,IF(E19=190,O19*N19*H19*1.65,IF(E19=200,O19*N19*H19*1.7,IF(E19=210,O19*N19*H19*1.75))))))))))))))))</f>
        <v>2892.4513217581161</v>
      </c>
      <c r="R19" s="26">
        <f>H19*L19*50+H19*N19*O19</f>
        <v>9814.8412077340927</v>
      </c>
      <c r="S19" s="26">
        <f>M19+Q19</f>
        <v>10564.735994856568</v>
      </c>
      <c r="T19" s="105">
        <v>12</v>
      </c>
      <c r="U19" s="105">
        <v>18</v>
      </c>
      <c r="V19" s="105"/>
    </row>
    <row r="20" spans="1:22">
      <c r="T20" s="105"/>
      <c r="U20" s="105"/>
      <c r="V20" s="105"/>
    </row>
    <row r="21" spans="1:22">
      <c r="T21" s="105"/>
      <c r="U21" s="105"/>
      <c r="V21" s="105"/>
    </row>
    <row r="22" spans="1:22">
      <c r="T22" s="105"/>
      <c r="U22" s="105"/>
      <c r="V22" s="105"/>
    </row>
    <row r="23" spans="1:22" ht="28.5">
      <c r="A23" s="111" t="s">
        <v>228</v>
      </c>
      <c r="B23" s="111"/>
      <c r="C23" s="111"/>
      <c r="D23" s="111"/>
      <c r="E23" s="111"/>
      <c r="T23" s="105"/>
      <c r="U23" s="105"/>
      <c r="V23" s="105"/>
    </row>
    <row r="24" spans="1:22" ht="56.25" customHeight="1">
      <c r="A24" s="56" t="s">
        <v>164</v>
      </c>
      <c r="B24" s="56" t="s">
        <v>4</v>
      </c>
      <c r="C24" s="56" t="s">
        <v>227</v>
      </c>
      <c r="D24" s="74" t="s">
        <v>13</v>
      </c>
      <c r="E24" s="75" t="s">
        <v>20</v>
      </c>
    </row>
    <row r="25" spans="1:22" ht="18.75">
      <c r="A25" s="56">
        <v>1</v>
      </c>
      <c r="B25" s="73" t="s">
        <v>110</v>
      </c>
      <c r="C25" s="56">
        <v>120</v>
      </c>
      <c r="D25" s="56">
        <v>292</v>
      </c>
      <c r="E25" s="56">
        <v>11047.5</v>
      </c>
      <c r="F25" s="93">
        <v>24</v>
      </c>
    </row>
    <row r="26" spans="1:22" ht="18.75">
      <c r="A26" s="56">
        <v>2</v>
      </c>
      <c r="B26" s="72" t="s">
        <v>111</v>
      </c>
      <c r="C26" s="56">
        <v>130</v>
      </c>
      <c r="D26" s="56">
        <v>299</v>
      </c>
      <c r="E26" s="56">
        <v>10564.7</v>
      </c>
      <c r="F26" s="93">
        <v>20</v>
      </c>
    </row>
    <row r="27" spans="1:22" ht="18.75">
      <c r="A27" s="56">
        <v>3</v>
      </c>
      <c r="B27" s="73" t="s">
        <v>62</v>
      </c>
      <c r="C27" s="56">
        <v>90</v>
      </c>
      <c r="D27" s="56">
        <v>201</v>
      </c>
      <c r="E27" s="56">
        <v>7380.9</v>
      </c>
      <c r="F27" s="93">
        <v>16</v>
      </c>
    </row>
  </sheetData>
  <sortState ref="A3:T14">
    <sortCondition ref="E3:E14"/>
  </sortState>
  <mergeCells count="7">
    <mergeCell ref="A13:S13"/>
    <mergeCell ref="A18:S18"/>
    <mergeCell ref="A23:E23"/>
    <mergeCell ref="A2:S2"/>
    <mergeCell ref="A6:S6"/>
    <mergeCell ref="A8:S8"/>
    <mergeCell ref="A11:S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"/>
  <sheetViews>
    <sheetView zoomScale="90" zoomScaleNormal="90" workbookViewId="0">
      <selection activeCell="T3" sqref="T3:V25"/>
    </sheetView>
  </sheetViews>
  <sheetFormatPr defaultRowHeight="15"/>
  <cols>
    <col min="1" max="1" width="8.7109375" customWidth="1"/>
    <col min="2" max="2" width="27.5703125" customWidth="1"/>
    <col min="3" max="3" width="18.5703125" style="1" customWidth="1"/>
    <col min="4" max="4" width="17.85546875" customWidth="1"/>
    <col min="5" max="5" width="14.5703125" customWidth="1"/>
    <col min="6" max="6" width="10.85546875" customWidth="1"/>
    <col min="7" max="7" width="16.5703125" customWidth="1"/>
    <col min="9" max="9" width="7.42578125" customWidth="1"/>
    <col min="10" max="10" width="7" customWidth="1"/>
    <col min="11" max="11" width="7.5703125" customWidth="1"/>
    <col min="12" max="12" width="8.5703125" customWidth="1"/>
    <col min="13" max="13" width="12.42578125" hidden="1" customWidth="1"/>
    <col min="14" max="14" width="9.140625" hidden="1" customWidth="1"/>
    <col min="15" max="15" width="11.42578125" hidden="1" customWidth="1"/>
    <col min="16" max="16" width="9" customWidth="1"/>
    <col min="17" max="17" width="9.140625" hidden="1" customWidth="1"/>
    <col min="18" max="18" width="10.7109375" hidden="1" customWidth="1"/>
    <col min="19" max="19" width="11.7109375" customWidth="1"/>
  </cols>
  <sheetData>
    <row r="1" spans="1:60" s="1" customFormat="1" ht="48.75" customHeight="1">
      <c r="A1" s="55" t="s">
        <v>164</v>
      </c>
      <c r="B1" s="3" t="s">
        <v>4</v>
      </c>
      <c r="C1" s="3" t="s">
        <v>174</v>
      </c>
      <c r="D1" s="3" t="s">
        <v>188</v>
      </c>
      <c r="E1" s="3" t="s">
        <v>227</v>
      </c>
      <c r="F1" s="4" t="s">
        <v>29</v>
      </c>
      <c r="G1" s="5" t="s">
        <v>5</v>
      </c>
      <c r="H1" s="3" t="s">
        <v>16</v>
      </c>
      <c r="I1" s="3" t="s">
        <v>0</v>
      </c>
      <c r="J1" s="3" t="s">
        <v>1</v>
      </c>
      <c r="K1" s="3" t="s">
        <v>2</v>
      </c>
      <c r="L1" s="66" t="s">
        <v>3</v>
      </c>
      <c r="M1" s="4" t="s">
        <v>17</v>
      </c>
      <c r="N1" s="4" t="s">
        <v>14</v>
      </c>
      <c r="O1" s="4" t="s">
        <v>12</v>
      </c>
      <c r="P1" s="4" t="s">
        <v>13</v>
      </c>
      <c r="Q1" s="4" t="s">
        <v>18</v>
      </c>
      <c r="R1" s="4" t="s">
        <v>15</v>
      </c>
      <c r="S1" s="4" t="s">
        <v>20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1" customFormat="1" ht="23.25" customHeight="1">
      <c r="A2" s="112" t="s">
        <v>200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</row>
    <row r="3" spans="1:60" ht="15.75">
      <c r="A3" s="58">
        <v>1</v>
      </c>
      <c r="B3" s="33" t="s">
        <v>216</v>
      </c>
      <c r="C3" s="7" t="s">
        <v>183</v>
      </c>
      <c r="D3" s="7" t="s">
        <v>193</v>
      </c>
      <c r="E3" s="7">
        <v>80</v>
      </c>
      <c r="F3" s="32">
        <v>71.2</v>
      </c>
      <c r="G3" s="34" t="s">
        <v>217</v>
      </c>
      <c r="H3" s="25">
        <f>500/(-216.0475144+16.2606339*$F3-0.002388645*$F3^2-0.00113732*$F3^3+0.00000701863*$F3^4-0.00000001291*$F3^5)</f>
        <v>0.73981749035413302</v>
      </c>
      <c r="I3" s="7">
        <v>60</v>
      </c>
      <c r="J3" s="7">
        <v>62.5</v>
      </c>
      <c r="K3" s="7">
        <v>65</v>
      </c>
      <c r="L3" s="17">
        <f>MAX(I3:K3)</f>
        <v>65</v>
      </c>
      <c r="M3" s="26">
        <f>L3*50*H3</f>
        <v>2404.4068436509324</v>
      </c>
      <c r="N3" s="7"/>
      <c r="O3" s="7"/>
      <c r="P3" s="7">
        <f>L3+O3</f>
        <v>65</v>
      </c>
      <c r="Q3" s="26">
        <f>IF(E3=60,O3*N3*H3*1,IF(E3=70,O3*N3*H3*1.05,IF(E3=80,O3*N3*H3*1.1,IF(E3=90,O3*N3*H3*1.15,IF(E3=100,O3*N3*H3*1.2,IF(E3=110,O3*N3*H3*1.25,IF(E3=120,O3*N3*H3*1.3,IF(E3=130,O3*N3*H3*1.35,IF(E3=140,O3*N3*H3*1.4,IF(E3=150,O3*N3*H3*1.45,IF(E3=160,O3*N3*H3*1.5,IF(E3=170,O3*N3*H3*1.55,IF(E3=180,O3*N3*H3*1.6,IF(E3=190,O3*N3*H3*1.65,IF(E3=200,O3*N3*H3*1.7,IF(E3=210,O3*N3*H3*1.75))))))))))))))))</f>
        <v>0</v>
      </c>
      <c r="R3" s="26">
        <f>H3*L3*50+H3*N3*O3*1.1</f>
        <v>2404.4068436509324</v>
      </c>
      <c r="S3" s="26">
        <f>M3+Q3</f>
        <v>2404.4068436509324</v>
      </c>
      <c r="T3" s="105">
        <v>12</v>
      </c>
      <c r="U3" s="105"/>
      <c r="V3" s="105"/>
    </row>
    <row r="4" spans="1:60" s="53" customFormat="1" ht="15.75">
      <c r="A4" s="58">
        <v>1</v>
      </c>
      <c r="B4" s="46" t="s">
        <v>49</v>
      </c>
      <c r="C4" s="7" t="s">
        <v>179</v>
      </c>
      <c r="D4" s="7" t="s">
        <v>191</v>
      </c>
      <c r="E4" s="7">
        <v>80</v>
      </c>
      <c r="F4" s="32">
        <v>79.900000000000006</v>
      </c>
      <c r="G4" s="37" t="s">
        <v>11</v>
      </c>
      <c r="H4" s="25">
        <f>500/(-216.0475144+16.2606339*$F4-0.002388645*$F4^2-0.00113732*$F4^3+0.00000701863*$F4^4-0.00000001291*$F4^5)</f>
        <v>0.68323773473724159</v>
      </c>
      <c r="I4" s="7">
        <v>132.5</v>
      </c>
      <c r="J4" s="7">
        <v>137.5</v>
      </c>
      <c r="K4" s="7">
        <v>0</v>
      </c>
      <c r="L4" s="17">
        <f>MAX(I4:K4)</f>
        <v>137.5</v>
      </c>
      <c r="M4" s="26">
        <f>L4*50*H4</f>
        <v>4697.2594263185356</v>
      </c>
      <c r="N4" s="7"/>
      <c r="O4" s="7"/>
      <c r="P4" s="7">
        <f>L4+O4</f>
        <v>137.5</v>
      </c>
      <c r="Q4" s="26">
        <f>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</f>
        <v>0</v>
      </c>
      <c r="R4" s="26">
        <f>H4*L4*50+H4*N4*O4*1</f>
        <v>4697.2594263185356</v>
      </c>
      <c r="S4" s="26">
        <f>M4+Q4</f>
        <v>4697.2594263185356</v>
      </c>
      <c r="T4" s="105">
        <v>12</v>
      </c>
      <c r="U4" s="105"/>
      <c r="V4" s="105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35" customFormat="1" ht="15.75">
      <c r="A5" s="58">
        <v>2</v>
      </c>
      <c r="B5" s="7" t="s">
        <v>155</v>
      </c>
      <c r="C5" s="7" t="s">
        <v>182</v>
      </c>
      <c r="D5" s="7" t="s">
        <v>190</v>
      </c>
      <c r="E5" s="7">
        <v>80</v>
      </c>
      <c r="F5" s="7">
        <v>79.400000000000006</v>
      </c>
      <c r="G5" s="51" t="s">
        <v>11</v>
      </c>
      <c r="H5" s="25">
        <f>500/(-216.0475144+16.2606339*$F5-0.002388645*$F5^2-0.00113732*$F5^3+0.00000701863*$F5^4-0.00000001291*$F5^5)</f>
        <v>0.68596664428416976</v>
      </c>
      <c r="I5" s="7">
        <v>112.5</v>
      </c>
      <c r="J5" s="7">
        <v>117.5</v>
      </c>
      <c r="K5" s="7">
        <v>125</v>
      </c>
      <c r="L5" s="17">
        <f>MAX(I5:K5)</f>
        <v>125</v>
      </c>
      <c r="M5" s="26">
        <f>L5*50*H5</f>
        <v>4287.2915267760609</v>
      </c>
      <c r="N5" s="7"/>
      <c r="O5" s="7"/>
      <c r="P5" s="7">
        <f>L5+O5</f>
        <v>125</v>
      </c>
      <c r="Q5" s="26">
        <f>IF(E5=60,O5*N5*H5*1,IF(E5=70,O5*N5*H5*1.05,IF(E5=80,O5*N5*H5*1.1,IF(E5=90,O5*N5*H5*1.15,IF(E5=100,O5*N5*H5*1.2,IF(E5=110,O5*N5*H5*1.25,IF(E5=120,O5*N5*H5*1.3,IF(E5=130,O5*N5*H5*1.35,IF(E5=140,O5*N5*H5*1.4,IF(E5=150,O5*N5*H5*1.45,IF(E5=160,O5*N5*H5*1.5,IF(E5=170,O5*N5*H5*1.55,IF(E5=180,O5*N5*H5*1.6,IF(E5=190,O5*N5*H5*1.65,IF(E5=200,O5*N5*H5*1.7,IF(E5=210,O5*N5*H5*1.75))))))))))))))))</f>
        <v>0</v>
      </c>
      <c r="R5" s="26">
        <f>H5*L5*50+H5*N5*O5</f>
        <v>4287.2915267760609</v>
      </c>
      <c r="S5" s="26">
        <f>M5+Q5</f>
        <v>4287.2915267760609</v>
      </c>
      <c r="T5" s="105">
        <v>9</v>
      </c>
      <c r="U5" s="105"/>
      <c r="V5" s="10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35" customFormat="1" ht="23.25">
      <c r="A6" s="112" t="s">
        <v>169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105"/>
      <c r="U6" s="105"/>
      <c r="V6" s="10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s="35" customFormat="1" ht="15.75">
      <c r="A7" s="58">
        <v>1</v>
      </c>
      <c r="B7" s="52" t="s">
        <v>105</v>
      </c>
      <c r="C7" s="33" t="s">
        <v>219</v>
      </c>
      <c r="D7" s="7" t="s">
        <v>190</v>
      </c>
      <c r="E7" s="7">
        <v>90</v>
      </c>
      <c r="F7" s="32">
        <v>87.7</v>
      </c>
      <c r="G7" s="32" t="s">
        <v>11</v>
      </c>
      <c r="H7" s="25">
        <f>500/(594.31747775582-27.23842536447*$F7+0.82112226871*$F7^2-0.00930733913*$F7^3+0.00004731582*$F7^4-0.00000009054*$F7^5)</f>
        <v>0.87374989211747078</v>
      </c>
      <c r="I7" s="7">
        <v>85</v>
      </c>
      <c r="J7" s="7">
        <v>87.5</v>
      </c>
      <c r="K7" s="7">
        <v>90</v>
      </c>
      <c r="L7" s="17">
        <f>MAX(I7:K7)</f>
        <v>90</v>
      </c>
      <c r="M7" s="26">
        <f>L7*50*H7</f>
        <v>3931.8745145286184</v>
      </c>
      <c r="N7" s="7"/>
      <c r="O7" s="7"/>
      <c r="P7" s="7">
        <f>L7+O7</f>
        <v>90</v>
      </c>
      <c r="Q7" s="26">
        <f>IF(E7=50,O7*N7*H7*0.9,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)</f>
        <v>0</v>
      </c>
      <c r="R7" s="26">
        <f>H7*L7*50+H7*N7*O7*1</f>
        <v>3931.8745145286184</v>
      </c>
      <c r="S7" s="26">
        <f>M7+Q7</f>
        <v>3931.8745145286184</v>
      </c>
      <c r="T7" s="105">
        <v>12</v>
      </c>
      <c r="U7" s="105"/>
      <c r="V7" s="10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44" customFormat="1" ht="15.75">
      <c r="A8" s="58">
        <v>1</v>
      </c>
      <c r="B8" s="33" t="s">
        <v>218</v>
      </c>
      <c r="C8" s="7" t="s">
        <v>182</v>
      </c>
      <c r="D8" s="7" t="s">
        <v>192</v>
      </c>
      <c r="E8" s="7">
        <v>90</v>
      </c>
      <c r="F8" s="32">
        <v>88.2</v>
      </c>
      <c r="G8" s="32" t="s">
        <v>11</v>
      </c>
      <c r="H8" s="25">
        <f>500/(-216.0475144+16.2606339*$F8-0.002388645*$F8^2-0.00113732*$F8^3+0.00000701863*$F8^4-0.00000001291*$F8^5)</f>
        <v>0.6451230996158368</v>
      </c>
      <c r="I8" s="7">
        <v>165</v>
      </c>
      <c r="J8" s="7">
        <v>170</v>
      </c>
      <c r="K8" s="7">
        <v>175</v>
      </c>
      <c r="L8" s="17">
        <f>MAX(I8:K8)</f>
        <v>175</v>
      </c>
      <c r="M8" s="26">
        <f>L8*50*H8</f>
        <v>5644.827121638572</v>
      </c>
      <c r="N8" s="7"/>
      <c r="O8" s="7"/>
      <c r="P8" s="7">
        <f>L8+O8</f>
        <v>175</v>
      </c>
      <c r="Q8" s="26">
        <f>IF(E8=60,O8*N8*H8*1,IF(E8=70,O8*N8*H8*1.05,IF(E8=80,O8*N8*H8*1.1,IF(E8=90,O8*N8*H8*1.15,IF(E8=100,O8*N8*H8*1.2,IF(E8=110,O8*N8*H8*1.25,IF(E8=120,O8*N8*H8*1.3,IF(E8=130,O8*N8*H8*1.35,IF(E8=140,O8*N8*H8*1.4,IF(E8=150,O8*N8*H8*1.45,IF(E8=160,O8*N8*H8*1.5,IF(E8=170,O8*N8*H8*1.55,IF(E8=180,O8*N8*H8*1.6,IF(E8=190,O8*N8*H8*1.65,IF(E8=200,O8*N8*H8*1.7,IF(E8=210,O8*N8*H8*1.75))))))))))))))))</f>
        <v>0</v>
      </c>
      <c r="R8" s="26">
        <f>H8*L8*50+H8*N8*O8*1</f>
        <v>5644.827121638572</v>
      </c>
      <c r="S8" s="26">
        <f>M8+Q8</f>
        <v>5644.827121638572</v>
      </c>
      <c r="T8" s="105">
        <v>12</v>
      </c>
      <c r="U8" s="105">
        <v>12</v>
      </c>
      <c r="V8" s="10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41" customFormat="1" ht="15.75">
      <c r="A9" s="58">
        <v>2</v>
      </c>
      <c r="B9" s="33" t="s">
        <v>112</v>
      </c>
      <c r="C9" s="7" t="s">
        <v>186</v>
      </c>
      <c r="D9" s="7" t="s">
        <v>195</v>
      </c>
      <c r="E9" s="7">
        <v>90</v>
      </c>
      <c r="F9" s="32">
        <v>88.9</v>
      </c>
      <c r="G9" s="32" t="s">
        <v>11</v>
      </c>
      <c r="H9" s="25">
        <f>500/(-216.0475144+16.2606339*$F9-0.002388645*$F9^2-0.00113732*$F9^3+0.00000701863*$F9^4-0.00000001291*$F9^5)</f>
        <v>0.64244912933992171</v>
      </c>
      <c r="I9" s="7">
        <v>170</v>
      </c>
      <c r="J9" s="7">
        <v>175</v>
      </c>
      <c r="K9" s="7">
        <v>0</v>
      </c>
      <c r="L9" s="17">
        <f>MAX(I9:K9)</f>
        <v>175</v>
      </c>
      <c r="M9" s="26">
        <f>L9*50*H9</f>
        <v>5621.4298817243152</v>
      </c>
      <c r="N9" s="7"/>
      <c r="O9" s="7"/>
      <c r="P9" s="7">
        <f>L9+O9</f>
        <v>175</v>
      </c>
      <c r="Q9" s="26">
        <f>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</f>
        <v>0</v>
      </c>
      <c r="R9" s="26">
        <f>H9*L9*50+H9*N9*O9*1</f>
        <v>5621.4298817243143</v>
      </c>
      <c r="S9" s="26">
        <f>M9+Q9</f>
        <v>5621.4298817243152</v>
      </c>
      <c r="T9" s="105">
        <v>9</v>
      </c>
      <c r="U9" s="105">
        <v>12</v>
      </c>
      <c r="V9" s="105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5.75">
      <c r="A10" s="58">
        <v>3</v>
      </c>
      <c r="B10" s="33" t="s">
        <v>113</v>
      </c>
      <c r="C10" s="7" t="s">
        <v>179</v>
      </c>
      <c r="D10" s="7" t="s">
        <v>196</v>
      </c>
      <c r="E10" s="7">
        <v>90</v>
      </c>
      <c r="F10" s="7">
        <v>89.6</v>
      </c>
      <c r="G10" s="32" t="s">
        <v>11</v>
      </c>
      <c r="H10" s="25">
        <f>500/(-216.0475144+16.2606339*$F10-0.002388645*$F10^2-0.00113732*$F10^3+0.00000701863*$F10^4-0.00000001291*$F10^5)</f>
        <v>0.63984826352081348</v>
      </c>
      <c r="I10" s="7">
        <v>160</v>
      </c>
      <c r="J10" s="7">
        <v>172.5</v>
      </c>
      <c r="K10" s="7">
        <v>175</v>
      </c>
      <c r="L10" s="17">
        <f>MAX(I10:K10)</f>
        <v>175</v>
      </c>
      <c r="M10" s="26">
        <f>L10*50*H10</f>
        <v>5598.6723058071175</v>
      </c>
      <c r="N10" s="7"/>
      <c r="O10" s="7"/>
      <c r="P10" s="7">
        <f>L10+O10</f>
        <v>175</v>
      </c>
      <c r="Q10" s="26">
        <f>IF(E10=60,O10*N10*H10*1,IF(E10=70,O10*N10*H10*1.05,IF(E10=80,O10*N10*H10*1.1,IF(E10=90,O10*N10*H10*1.15,IF(E10=100,O10*N10*H10*1.2,IF(E10=110,O10*N10*H10*1.25,IF(E10=120,O10*N10*H10*1.3,IF(E10=130,O10*N10*H10*1.35,IF(E10=140,O10*N10*H10*1.4,IF(E10=150,O10*N10*H10*1.45,IF(E10=160,O10*N10*H10*1.5,IF(E10=170,O10*N10*H10*1.55,IF(E10=180,O10*N10*H10*1.6,IF(E10=190,O10*N10*H10*1.65,IF(E10=200,O10*N10*H10*1.7,IF(E10=210,O10*N10*H10*1.75))))))))))))))))</f>
        <v>0</v>
      </c>
      <c r="R10" s="26">
        <f>H10*L10*50+H10*N10*O10</f>
        <v>5598.6723058071175</v>
      </c>
      <c r="S10" s="26">
        <f>M10+Q10</f>
        <v>5598.6723058071175</v>
      </c>
      <c r="T10" s="105">
        <v>8</v>
      </c>
      <c r="U10" s="105">
        <v>12</v>
      </c>
      <c r="V10" s="105"/>
    </row>
    <row r="11" spans="1:60" s="1" customFormat="1" ht="23.25">
      <c r="A11" s="112" t="s">
        <v>170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05"/>
      <c r="U11" s="105"/>
      <c r="V11" s="105"/>
    </row>
    <row r="12" spans="1:60" s="41" customFormat="1" ht="15.75">
      <c r="A12" s="58">
        <v>1</v>
      </c>
      <c r="B12" s="33" t="s">
        <v>114</v>
      </c>
      <c r="C12" s="7" t="s">
        <v>182</v>
      </c>
      <c r="D12" s="7" t="s">
        <v>190</v>
      </c>
      <c r="E12" s="7">
        <v>100</v>
      </c>
      <c r="F12" s="7">
        <v>96.9</v>
      </c>
      <c r="G12" s="34" t="s">
        <v>33</v>
      </c>
      <c r="H12" s="25">
        <f>500/(-216.0475144+16.2606339*$F12-0.002388645*$F12^2-0.00113732*$F12^3+0.00000701863*$F12^4-0.00000001291*$F12^5)</f>
        <v>0.61660730246784701</v>
      </c>
      <c r="I12" s="7">
        <v>135</v>
      </c>
      <c r="J12" s="7">
        <v>142.5</v>
      </c>
      <c r="K12" s="7">
        <v>147.5</v>
      </c>
      <c r="L12" s="17">
        <f>MAX(I12:K12)</f>
        <v>147.5</v>
      </c>
      <c r="M12" s="26">
        <f>L12*50*H12</f>
        <v>4547.4788557003712</v>
      </c>
      <c r="N12" s="7"/>
      <c r="O12" s="7"/>
      <c r="P12" s="7">
        <f>L12+O12</f>
        <v>147.5</v>
      </c>
      <c r="Q12" s="26">
        <f>IF(E12=60,O12*N12*H12*1,IF(E12=70,O12*N12*H12*1.05,IF(E12=80,O12*N12*H12*1.1,IF(E12=90,O12*N12*H12*1.15,IF(E12=100,O12*N12*H12*1.2,IF(E12=110,O12*N12*H12*1.25,IF(E12=120,O12*N12*H12*1.3,IF(E12=130,O12*N12*H12*1.35,IF(E12=140,O12*N12*H12*1.4,IF(E12=150,O12*N12*H12*1.45,IF(E12=160,O12*N12*H12*1.5,IF(E12=170,O12*N12*H12*1.55,IF(E12=180,O12*N12*H12*1.6,IF(E12=190,O12*N12*H12*1.65,IF(E12=200,O12*N12*H12*1.7,IF(E12=210,O12*N12*H12*1.75))))))))))))))))</f>
        <v>0</v>
      </c>
      <c r="R12" s="26">
        <f>H12*L12*50+H12*N12*O12</f>
        <v>4547.4788557003722</v>
      </c>
      <c r="S12" s="26">
        <f>M12+Q12</f>
        <v>4547.4788557003712</v>
      </c>
      <c r="T12" s="105">
        <v>12</v>
      </c>
      <c r="U12" s="105"/>
      <c r="V12" s="105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41" customFormat="1" ht="23.25">
      <c r="A13" s="112" t="s">
        <v>171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105"/>
      <c r="U13" s="105"/>
      <c r="V13" s="105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5.75">
      <c r="A14" s="58">
        <v>1</v>
      </c>
      <c r="B14" s="33" t="s">
        <v>115</v>
      </c>
      <c r="C14" s="7" t="s">
        <v>182</v>
      </c>
      <c r="D14" s="7" t="s">
        <v>190</v>
      </c>
      <c r="E14" s="7">
        <v>110</v>
      </c>
      <c r="F14" s="7">
        <v>103.8</v>
      </c>
      <c r="G14" s="51" t="s">
        <v>11</v>
      </c>
      <c r="H14" s="25">
        <f>500/(-216.0475144+16.2606339*$F14-0.002388645*$F14^2-0.00113732*$F14^3+0.00000701863*$F14^4-0.00000001291*$F14^5)</f>
        <v>0.60000711896117875</v>
      </c>
      <c r="I14" s="7">
        <v>147.5</v>
      </c>
      <c r="J14" s="7">
        <v>0</v>
      </c>
      <c r="K14" s="7">
        <v>0</v>
      </c>
      <c r="L14" s="17">
        <f>MAX(I14:K14)</f>
        <v>147.5</v>
      </c>
      <c r="M14" s="26">
        <f>L14*50*H14</f>
        <v>4425.0525023386936</v>
      </c>
      <c r="N14" s="7"/>
      <c r="O14" s="7"/>
      <c r="P14" s="7">
        <f>L14+O14</f>
        <v>147.5</v>
      </c>
      <c r="Q14" s="26">
        <f>IF(E14=60,O14*N14*H14*1,IF(E14=70,O14*N14*H14*1.05,IF(E14=80,O14*N14*H14*1.1,IF(E14=90,O14*N14*H14*1.15,IF(E14=100,O14*N14*H14*1.2,IF(E14=110,O14*N14*H14*1.25,IF(E14=120,O14*N14*H14*1.3,IF(E14=130,O14*N14*H14*1.35,IF(E14=140,O14*N14*H14*1.4,IF(E14=150,O14*N14*H14*1.45,IF(E14=160,O14*N14*H14*1.5,IF(E14=170,O14*N14*H14*1.55,IF(E14=180,O14*N14*H14*1.6,IF(E14=190,O14*N14*H14*1.65,IF(E14=200,O14*N14*H14*1.7,IF(E14=210,O14*N14*H14*1.75))))))))))))))))</f>
        <v>0</v>
      </c>
      <c r="R14" s="26">
        <f>H14*L14*50+H14*N14*O14</f>
        <v>4425.0525023386936</v>
      </c>
      <c r="S14" s="26">
        <f>M14+Q14</f>
        <v>4425.0525023386936</v>
      </c>
      <c r="T14" s="105">
        <v>12</v>
      </c>
      <c r="U14" s="105"/>
      <c r="V14" s="105"/>
    </row>
    <row r="15" spans="1:60" ht="15.75">
      <c r="A15" s="58">
        <v>1</v>
      </c>
      <c r="B15" s="33" t="s">
        <v>63</v>
      </c>
      <c r="C15" s="7" t="s">
        <v>221</v>
      </c>
      <c r="D15" s="7" t="s">
        <v>221</v>
      </c>
      <c r="E15" s="7">
        <v>110</v>
      </c>
      <c r="F15" s="32">
        <v>104.25</v>
      </c>
      <c r="G15" s="63" t="s">
        <v>32</v>
      </c>
      <c r="H15" s="25">
        <f>500/(-216.0475144+16.2606339*$F15-0.002388645*$F15^2-0.00113732*$F15^3+0.00000701863*$F15^4-0.00000001291*$F15^5)</f>
        <v>0.59907339479264299</v>
      </c>
      <c r="I15" s="7">
        <v>160</v>
      </c>
      <c r="J15" s="7">
        <v>0</v>
      </c>
      <c r="K15" s="7">
        <v>170</v>
      </c>
      <c r="L15" s="17">
        <f>MAX(I15:K15)</f>
        <v>170</v>
      </c>
      <c r="M15" s="26">
        <f>L15*50*H15</f>
        <v>5092.1238557374654</v>
      </c>
      <c r="N15" s="7"/>
      <c r="O15" s="7"/>
      <c r="P15" s="7">
        <f>L15+O15</f>
        <v>170</v>
      </c>
      <c r="Q15" s="26">
        <f>IF(E15=60,O15*N15*H15*1,IF(E15=70,O15*N15*H15*1.05,IF(E15=80,O15*N15*H15*1.1,IF(E15=90,O15*N15*H15*1.15,IF(E15=100,O15*N15*H15*1.2,IF(E15=110,O15*N15*H15*1.25,IF(E15=120,O15*N15*H15*1.3,IF(E15=130,O15*N15*H15*1.35,IF(E15=140,O15*N15*H15*1.4,IF(E15=150,O15*N15*H15*1.45,IF(E15=160,O15*N15*H15*1.5,IF(E15=170,O15*N15*H15*1.55,IF(E15=180,O15*N15*H15*1.6,IF(E15=190,O15*N15*H15*1.65,IF(E15=200,O15*N15*H15*1.7,IF(E15=210,O15*N15*H15*1.75))))))))))))))))</f>
        <v>0</v>
      </c>
      <c r="R15" s="26">
        <f>H15*L15*50+H15*N15*O15*1.05</f>
        <v>5092.1238557374654</v>
      </c>
      <c r="S15" s="26">
        <f>M15+Q15</f>
        <v>5092.1238557374654</v>
      </c>
      <c r="T15" s="105">
        <v>12</v>
      </c>
      <c r="U15" s="105"/>
      <c r="V15" s="105"/>
    </row>
    <row r="16" spans="1:60" s="1" customFormat="1" ht="23.25">
      <c r="A16" s="112" t="s">
        <v>172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05"/>
      <c r="U16" s="105"/>
      <c r="V16" s="105"/>
    </row>
    <row r="17" spans="1:60" s="44" customFormat="1" ht="15.75">
      <c r="A17" s="58">
        <v>1</v>
      </c>
      <c r="B17" s="33" t="s">
        <v>110</v>
      </c>
      <c r="C17" s="7" t="s">
        <v>185</v>
      </c>
      <c r="D17" s="7" t="s">
        <v>191</v>
      </c>
      <c r="E17" s="7">
        <v>120</v>
      </c>
      <c r="F17" s="32">
        <v>115.9</v>
      </c>
      <c r="G17" s="51" t="s">
        <v>11</v>
      </c>
      <c r="H17" s="25">
        <f>500/(-216.0475144+16.2606339*$F17-0.002388645*$F17^2-0.00113732*$F17^3+0.00000701863*$F17^4-0.00000001291*$F17^5)</f>
        <v>0.57985830611766565</v>
      </c>
      <c r="I17" s="7">
        <v>240</v>
      </c>
      <c r="J17" s="7">
        <v>250</v>
      </c>
      <c r="K17" s="7">
        <v>0</v>
      </c>
      <c r="L17" s="17">
        <f>MAX(I17:K17)</f>
        <v>250</v>
      </c>
      <c r="M17" s="26">
        <f>L17*50*H17</f>
        <v>7248.2288264708204</v>
      </c>
      <c r="N17" s="7"/>
      <c r="O17" s="7"/>
      <c r="P17" s="7">
        <f>L17+O17</f>
        <v>250</v>
      </c>
      <c r="Q17" s="26">
        <f>IF(E17=60,O17*N17*H17*1,IF(E17=70,O17*N17*H17*1.05,IF(E17=80,O17*N17*H17*1.1,IF(E17=90,O17*N17*H17*1.15,IF(E17=100,O17*N17*H17*1.2,IF(E17=110,O17*N17*H17*1.25,IF(E17=120,O17*N17*H17*1.3,IF(E17=130,O17*N17*H17*1.35,IF(E17=140,O17*N17*H17*1.4,IF(E17=150,O17*N17*H17*1.45,IF(E17=160,O17*N17*H17*1.5,IF(E17=170,O17*N17*H17*1.55,IF(E17=180,O17*N17*H17*1.6,IF(E17=190,O17*N17*H17*1.65,IF(E17=200,O17*N17*H17*1.7,IF(E17=210,O17*N17*H17*1.75))))))))))))))))</f>
        <v>0</v>
      </c>
      <c r="R17" s="26">
        <f>H17*L17*50+H17*N17*O17*1</f>
        <v>7248.2288264708204</v>
      </c>
      <c r="S17" s="26">
        <f>M17+Q17</f>
        <v>7248.2288264708204</v>
      </c>
      <c r="T17" s="105">
        <v>12</v>
      </c>
      <c r="U17" s="105">
        <v>24</v>
      </c>
      <c r="V17" s="105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44" customFormat="1" ht="23.25">
      <c r="A18" s="112" t="s">
        <v>201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T18" s="105"/>
      <c r="U18" s="105"/>
      <c r="V18" s="105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s="41" customFormat="1" ht="15.75">
      <c r="A19" s="58">
        <v>1</v>
      </c>
      <c r="B19" s="33" t="s">
        <v>222</v>
      </c>
      <c r="C19" s="7" t="s">
        <v>182</v>
      </c>
      <c r="D19" s="7" t="s">
        <v>192</v>
      </c>
      <c r="E19" s="7">
        <v>130</v>
      </c>
      <c r="F19" s="7">
        <v>126.7</v>
      </c>
      <c r="G19" s="32" t="s">
        <v>11</v>
      </c>
      <c r="H19" s="25">
        <f>500/(-216.0475144+16.2606339*$F19-0.002388645*$F19^2-0.00113732*$F19^3+0.00000701863*$F19^4-0.00000001291*$F19^5)</f>
        <v>0.56831738319247793</v>
      </c>
      <c r="I19" s="7">
        <v>260</v>
      </c>
      <c r="J19" s="7">
        <v>270</v>
      </c>
      <c r="K19" s="7">
        <v>0</v>
      </c>
      <c r="L19" s="17">
        <f>MAX(I19:K19)</f>
        <v>270</v>
      </c>
      <c r="M19" s="26">
        <f>L19*50*H19</f>
        <v>7672.284673098452</v>
      </c>
      <c r="N19" s="7"/>
      <c r="O19" s="7"/>
      <c r="P19" s="7">
        <f>L19+O19</f>
        <v>270</v>
      </c>
      <c r="Q19" s="26">
        <f>IF(E19=60,O19*N19*H19*1,IF(E19=70,O19*N19*H19*1.05,IF(E19=80,O19*N19*H19*1.1,IF(E19=90,O19*N19*H19*1.15,IF(E19=100,O19*N19*H19*1.2,IF(E19=110,O19*N19*H19*1.25,IF(E19=120,O19*N19*H19*1.3,IF(E19=130,O19*N19*H19*1.35,IF(E19=140,O19*N19*H19*1.4,IF(E19=150,O19*N19*H19*1.45,IF(E19=160,O19*N19*H19*1.5,IF(E19=170,O19*N19*H19*1.55,IF(E19=180,O19*N19*H19*1.6,IF(E19=190,O19*N19*H19*1.65,IF(E19=200,O19*N19*H19*1.7,IF(E19=210,O19*N19*H19*1.75))))))))))))))))</f>
        <v>0</v>
      </c>
      <c r="R19" s="26">
        <f>H19*L19*50+H19*N19*O19</f>
        <v>7672.2846730984511</v>
      </c>
      <c r="S19" s="26">
        <f>M19+Q19</f>
        <v>7672.284673098452</v>
      </c>
      <c r="T19" s="105">
        <v>12</v>
      </c>
      <c r="U19" s="105">
        <v>24</v>
      </c>
      <c r="V19" s="10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41" customFormat="1" ht="23.25">
      <c r="A20" s="112" t="s">
        <v>173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05"/>
      <c r="U20" s="105"/>
      <c r="V20" s="105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5.75">
      <c r="A21" s="58">
        <v>1</v>
      </c>
      <c r="B21" s="33" t="s">
        <v>156</v>
      </c>
      <c r="C21" s="7" t="s">
        <v>220</v>
      </c>
      <c r="D21" s="7" t="s">
        <v>190</v>
      </c>
      <c r="E21" s="7">
        <v>140</v>
      </c>
      <c r="F21" s="32">
        <v>132.65</v>
      </c>
      <c r="G21" s="34" t="s">
        <v>32</v>
      </c>
      <c r="H21" s="25">
        <f>500/(-216.0475144+16.2606339*$F21-0.002388645*$F21^2-0.00113732*$F21^3+0.00000701863*$F21^4-0.00000001291*$F21^5)</f>
        <v>0.56360720077340554</v>
      </c>
      <c r="I21" s="7">
        <v>200</v>
      </c>
      <c r="J21" s="7">
        <v>205</v>
      </c>
      <c r="K21" s="7">
        <v>210</v>
      </c>
      <c r="L21" s="17">
        <f>MAX(I21:K21)</f>
        <v>210</v>
      </c>
      <c r="M21" s="26">
        <f>L21*50*H21</f>
        <v>5917.8756081207584</v>
      </c>
      <c r="N21" s="7"/>
      <c r="O21" s="7"/>
      <c r="P21" s="7">
        <f>L21+O21</f>
        <v>210</v>
      </c>
      <c r="Q21" s="26">
        <f>IF(E21=60,O21*N21*H21*1,IF(E21=70,O21*N21*H21*1.05,IF(E21=80,O21*N21*H21*1.1,IF(E21=90,O21*N21*H21*1.15,IF(E21=100,O21*N21*H21*1.2,IF(E21=110,O21*N21*H21*1.25,IF(E21=120,O21*N21*H21*1.3,IF(E21=130,O21*N21*H21*1.35,IF(E21=140,O21*N21*H21*1.4,IF(E21=150,O21*N21*H21*1.45,IF(E21=160,O21*N21*H21*1.5,IF(E21=170,O21*N21*H21*1.55,IF(E21=180,O21*N21*H21*1.6,IF(E21=190,O21*N21*H21*1.65,IF(E21=200,O21*N21*H21*1.7,IF(E21=210,O21*N21*H21*1.75))))))))))))))))</f>
        <v>0</v>
      </c>
      <c r="R21" s="26">
        <f>H21*L21*50+H21*N21*O21*1</f>
        <v>5917.8756081207584</v>
      </c>
      <c r="S21" s="26">
        <f>M21+Q21</f>
        <v>5917.8756081207584</v>
      </c>
      <c r="T21" s="105">
        <v>12</v>
      </c>
      <c r="U21" s="105">
        <v>12</v>
      </c>
      <c r="V21" s="105"/>
    </row>
    <row r="22" spans="1:60">
      <c r="T22" s="105"/>
      <c r="U22" s="105"/>
      <c r="V22" s="105"/>
    </row>
    <row r="23" spans="1:60">
      <c r="T23" s="105"/>
      <c r="U23" s="105"/>
      <c r="V23" s="105"/>
    </row>
    <row r="24" spans="1:60">
      <c r="T24" s="105"/>
      <c r="U24" s="105"/>
      <c r="V24" s="105"/>
    </row>
    <row r="25" spans="1:60" ht="28.5">
      <c r="A25" s="111" t="s">
        <v>228</v>
      </c>
      <c r="B25" s="111"/>
      <c r="C25" s="111"/>
      <c r="D25" s="111"/>
      <c r="E25" s="111"/>
      <c r="T25" s="105"/>
      <c r="U25" s="105"/>
      <c r="V25" s="105"/>
    </row>
    <row r="26" spans="1:60" ht="37.5">
      <c r="A26" s="56" t="s">
        <v>164</v>
      </c>
      <c r="B26" s="56" t="s">
        <v>4</v>
      </c>
      <c r="C26" s="56" t="s">
        <v>227</v>
      </c>
      <c r="D26" s="74" t="s">
        <v>13</v>
      </c>
      <c r="E26" s="75" t="s">
        <v>20</v>
      </c>
    </row>
    <row r="27" spans="1:60" ht="18.75">
      <c r="A27" s="56">
        <v>1</v>
      </c>
      <c r="B27" s="72" t="s">
        <v>111</v>
      </c>
      <c r="C27" s="56">
        <v>130</v>
      </c>
      <c r="D27" s="56">
        <v>270</v>
      </c>
      <c r="E27" s="56">
        <v>7672.3</v>
      </c>
      <c r="F27" s="93">
        <v>24</v>
      </c>
    </row>
    <row r="28" spans="1:60" ht="18.75">
      <c r="A28" s="56">
        <v>2</v>
      </c>
      <c r="B28" s="73" t="s">
        <v>110</v>
      </c>
      <c r="C28" s="56">
        <v>120</v>
      </c>
      <c r="D28" s="56">
        <v>250</v>
      </c>
      <c r="E28" s="56">
        <v>7248.2</v>
      </c>
      <c r="F28" s="93">
        <v>20</v>
      </c>
    </row>
    <row r="29" spans="1:60" ht="18.75">
      <c r="A29" s="56">
        <v>3</v>
      </c>
      <c r="B29" s="73" t="s">
        <v>62</v>
      </c>
      <c r="C29" s="56">
        <v>90</v>
      </c>
      <c r="D29" s="56">
        <v>175</v>
      </c>
      <c r="E29" s="56">
        <v>5644.8</v>
      </c>
      <c r="F29" s="93">
        <v>16</v>
      </c>
    </row>
  </sheetData>
  <sortState ref="A2:S14">
    <sortCondition ref="E2:E14"/>
  </sortState>
  <mergeCells count="8">
    <mergeCell ref="A16:S16"/>
    <mergeCell ref="A18:S18"/>
    <mergeCell ref="A20:S20"/>
    <mergeCell ref="A25:E25"/>
    <mergeCell ref="A2:S2"/>
    <mergeCell ref="A6:S6"/>
    <mergeCell ref="A11:S11"/>
    <mergeCell ref="A13:S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0"/>
  <sheetViews>
    <sheetView workbookViewId="0">
      <selection activeCell="T2" sqref="T2:V20"/>
    </sheetView>
  </sheetViews>
  <sheetFormatPr defaultRowHeight="15"/>
  <cols>
    <col min="1" max="1" width="7.28515625" customWidth="1"/>
    <col min="2" max="2" width="21.7109375" customWidth="1"/>
    <col min="3" max="3" width="19.5703125" customWidth="1"/>
    <col min="4" max="4" width="18.85546875" customWidth="1"/>
    <col min="5" max="5" width="11.140625" customWidth="1"/>
    <col min="8" max="8" width="9.140625" customWidth="1"/>
    <col min="9" max="13" width="9.140625" hidden="1" customWidth="1"/>
    <col min="16" max="16" width="9.140625" customWidth="1"/>
    <col min="17" max="18" width="9.140625" hidden="1" customWidth="1"/>
    <col min="19" max="19" width="11.28515625" customWidth="1"/>
  </cols>
  <sheetData>
    <row r="1" spans="1:63" ht="48.75" customHeight="1">
      <c r="A1" s="55" t="s">
        <v>164</v>
      </c>
      <c r="B1" s="3" t="s">
        <v>4</v>
      </c>
      <c r="C1" s="3" t="s">
        <v>174</v>
      </c>
      <c r="D1" s="3" t="s">
        <v>188</v>
      </c>
      <c r="E1" s="3" t="s">
        <v>19</v>
      </c>
      <c r="F1" s="4" t="s">
        <v>6</v>
      </c>
      <c r="G1" s="5" t="s">
        <v>5</v>
      </c>
      <c r="H1" s="3" t="s">
        <v>16</v>
      </c>
      <c r="I1" s="3" t="s">
        <v>0</v>
      </c>
      <c r="J1" s="3" t="s">
        <v>1</v>
      </c>
      <c r="K1" s="3" t="s">
        <v>2</v>
      </c>
      <c r="L1" s="3" t="s">
        <v>3</v>
      </c>
      <c r="M1" s="4" t="s">
        <v>17</v>
      </c>
      <c r="N1" s="4" t="s">
        <v>14</v>
      </c>
      <c r="O1" s="4" t="s">
        <v>12</v>
      </c>
      <c r="P1" s="68" t="s">
        <v>13</v>
      </c>
      <c r="Q1" s="4" t="s">
        <v>18</v>
      </c>
      <c r="R1" s="4" t="s">
        <v>15</v>
      </c>
      <c r="S1" s="4" t="s">
        <v>20</v>
      </c>
    </row>
    <row r="2" spans="1:63" s="1" customFormat="1" ht="24.75" customHeight="1">
      <c r="A2" s="112" t="s">
        <v>166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105"/>
      <c r="U2" s="105"/>
      <c r="V2" s="10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ht="15.75">
      <c r="A3" s="58">
        <v>1</v>
      </c>
      <c r="B3" s="33" t="s">
        <v>104</v>
      </c>
      <c r="C3" s="33" t="s">
        <v>183</v>
      </c>
      <c r="D3" s="36" t="s">
        <v>256</v>
      </c>
      <c r="E3" s="7">
        <v>60</v>
      </c>
      <c r="F3" s="32">
        <v>59.45</v>
      </c>
      <c r="G3" s="32" t="s">
        <v>11</v>
      </c>
      <c r="H3" s="25">
        <f>500/(594.31747775582-27.23842536447*$F3+0.82112226871*$F3^2-0.00930733913*$F3^3+0.00004731582*$F3^4-0.00000009054*$F3^5)</f>
        <v>1.1228818274748851</v>
      </c>
      <c r="I3" s="7"/>
      <c r="J3" s="7"/>
      <c r="K3" s="7"/>
      <c r="L3" s="7">
        <f>MAX(I3:K3)</f>
        <v>0</v>
      </c>
      <c r="M3" s="26">
        <f>L3*50*H3</f>
        <v>0</v>
      </c>
      <c r="N3" s="7">
        <v>60</v>
      </c>
      <c r="O3" s="7">
        <v>15</v>
      </c>
      <c r="P3" s="17">
        <f>L3+O3</f>
        <v>15</v>
      </c>
      <c r="Q3" s="26">
        <f>IF(E3=50,O3*N3*H3*0.9,IF(E3=60,O3*N3*H3*1,IF(E3=70,O3*N3*H3*1.05,IF(E3=80,O3*N3*H3*1.1,IF(E3=90,O3*N3*H3*1.15,IF(E3=100,O3*N3*H3*1.2,IF(E3=110,O3*N3*H3*1.25,IF(E3=120,O3*N3*H3*1.3,IF(E3=130,O3*N3*H3*1.35,IF(E3=140,O3*N3*H3*1.4,IF(E3=150,O3*N3*H3*1.45,IF(E3=160,O3*N3*H3*1.5,IF(E3=170,O3*N3*H3*1.55,IF(E3=180,O3*N3*H3*1.6,IF(E3=190,O3*N3*H3*1.65,IF(E3=200,O3*N3*H3*1.7,IF(E3=210,O3*N3*H3*1.75)))))))))))))))))</f>
        <v>1010.5936447273966</v>
      </c>
      <c r="R3" s="26">
        <f>H3*L3*50+H3*N3*O3*1</f>
        <v>1010.5936447273966</v>
      </c>
      <c r="S3" s="26">
        <f>M3+Q3</f>
        <v>1010.5936447273966</v>
      </c>
      <c r="T3" s="105">
        <v>12</v>
      </c>
      <c r="U3" s="105">
        <v>18</v>
      </c>
      <c r="V3" s="105"/>
    </row>
    <row r="4" spans="1:63" s="1" customFormat="1" ht="23.25">
      <c r="A4" s="112" t="s">
        <v>166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05"/>
      <c r="U4" s="105"/>
      <c r="V4" s="105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44" customFormat="1" ht="15.75">
      <c r="A5" s="58">
        <v>1</v>
      </c>
      <c r="B5" s="33" t="s">
        <v>216</v>
      </c>
      <c r="C5" s="7" t="s">
        <v>183</v>
      </c>
      <c r="D5" s="7" t="s">
        <v>193</v>
      </c>
      <c r="E5" s="7">
        <v>80</v>
      </c>
      <c r="F5" s="32">
        <v>71.2</v>
      </c>
      <c r="G5" s="34" t="s">
        <v>217</v>
      </c>
      <c r="H5" s="25">
        <f>500/(-216.0475144+16.2606339*$F5-0.002388645*$F5^2-0.00113732*$F5^3+0.00000701863*$F5^4-0.00000001291*$F5^5)</f>
        <v>0.73981749035413302</v>
      </c>
      <c r="I5" s="7"/>
      <c r="J5" s="7"/>
      <c r="K5" s="7"/>
      <c r="L5" s="7">
        <f>MAX(I5:K5)</f>
        <v>0</v>
      </c>
      <c r="M5" s="26">
        <f>L5*50*H5</f>
        <v>0</v>
      </c>
      <c r="N5" s="7">
        <v>40</v>
      </c>
      <c r="O5" s="7">
        <v>30</v>
      </c>
      <c r="P5" s="17">
        <f>L5+O5</f>
        <v>30</v>
      </c>
      <c r="Q5" s="26">
        <f>IF(E5=60,O5*N5*H5*1,IF(E5=70,O5*N5*H5*1.05,IF(E5=80,O5*N5*H5*1.1,IF(E5=90,O5*N5*H5*1.15,IF(E5=100,O5*N5*H5*1.2,IF(E5=110,O5*N5*H5*1.25,IF(E5=120,O5*N5*H5*1.3,IF(E5=130,O5*N5*H5*1.35,IF(E5=140,O5*N5*H5*1.4,IF(E5=150,O5*N5*H5*1.45,IF(E5=160,O5*N5*H5*1.5,IF(E5=170,O5*N5*H5*1.55,IF(E5=180,O5*N5*H5*1.6,IF(E5=190,O5*N5*H5*1.65,IF(E5=200,O5*N5*H5*1.7,IF(E5=210,O5*N5*H5*1.75))))))))))))))))</f>
        <v>976.55908726745577</v>
      </c>
      <c r="R5" s="26">
        <f>H5*L5*50+H5*N5*O5</f>
        <v>887.78098842495956</v>
      </c>
      <c r="S5" s="26">
        <f>M5+Q5</f>
        <v>976.55908726745577</v>
      </c>
      <c r="T5" s="105">
        <v>12</v>
      </c>
      <c r="U5" s="105"/>
      <c r="V5" s="10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44" customFormat="1" ht="23.25">
      <c r="A6" s="112" t="s">
        <v>166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105"/>
      <c r="U6" s="105"/>
      <c r="V6" s="10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5.75">
      <c r="A7" s="58">
        <v>1</v>
      </c>
      <c r="B7" s="33" t="s">
        <v>63</v>
      </c>
      <c r="C7" s="7" t="s">
        <v>221</v>
      </c>
      <c r="D7" s="7" t="s">
        <v>221</v>
      </c>
      <c r="E7" s="7">
        <v>110</v>
      </c>
      <c r="F7" s="32">
        <v>104.25</v>
      </c>
      <c r="G7" s="63" t="s">
        <v>32</v>
      </c>
      <c r="H7" s="25">
        <f>500/(-216.0475144+16.2606339*$F7-0.002388645*$F7^2-0.00113732*$F7^3+0.00000701863*$F7^4-0.00000001291*$F7^5)</f>
        <v>0.59907339479264299</v>
      </c>
      <c r="I7" s="7"/>
      <c r="J7" s="7"/>
      <c r="K7" s="7"/>
      <c r="L7" s="7">
        <f>MAX(I7:K7)</f>
        <v>0</v>
      </c>
      <c r="M7" s="26">
        <f>L7*50*H7</f>
        <v>0</v>
      </c>
      <c r="N7" s="7">
        <v>110</v>
      </c>
      <c r="O7" s="7">
        <v>18</v>
      </c>
      <c r="P7" s="17">
        <f>L7+O7</f>
        <v>18</v>
      </c>
      <c r="Q7" s="26">
        <f>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</f>
        <v>1482.7066521117913</v>
      </c>
      <c r="R7" s="26">
        <f>H7*L7*50+H7*N7*O7*1</f>
        <v>1186.1653216894331</v>
      </c>
      <c r="S7" s="26">
        <f>M7+Q7</f>
        <v>1482.7066521117913</v>
      </c>
      <c r="T7" s="105">
        <v>12</v>
      </c>
      <c r="U7" s="105"/>
      <c r="V7" s="105"/>
    </row>
    <row r="8" spans="1:63" s="1" customFormat="1" ht="23.25">
      <c r="A8" s="112" t="s">
        <v>166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05"/>
      <c r="U8" s="105"/>
      <c r="V8" s="10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5.75">
      <c r="A9" s="58">
        <v>1</v>
      </c>
      <c r="B9" s="33" t="s">
        <v>225</v>
      </c>
      <c r="C9" s="7" t="s">
        <v>185</v>
      </c>
      <c r="D9" s="7" t="s">
        <v>191</v>
      </c>
      <c r="E9" s="7">
        <v>120</v>
      </c>
      <c r="F9" s="32">
        <v>115.9</v>
      </c>
      <c r="G9" s="51" t="s">
        <v>11</v>
      </c>
      <c r="H9" s="25">
        <f>500/(-216.0475144+16.2606339*$F9-0.002388645*$F9^2-0.00113732*$F9^3+0.00000701863*$F9^4-0.00000001291*$F9^5)</f>
        <v>0.57985830611766565</v>
      </c>
      <c r="I9" s="7"/>
      <c r="J9" s="7"/>
      <c r="K9" s="7"/>
      <c r="L9" s="7">
        <f>MAX(I9:K9)</f>
        <v>0</v>
      </c>
      <c r="M9" s="26">
        <f>L9*50*H9</f>
        <v>0</v>
      </c>
      <c r="N9" s="7">
        <v>120</v>
      </c>
      <c r="O9" s="7">
        <v>42</v>
      </c>
      <c r="P9" s="17">
        <f>L9+O9</f>
        <v>42</v>
      </c>
      <c r="Q9" s="26">
        <f>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</f>
        <v>3799.2316216829454</v>
      </c>
      <c r="R9" s="26">
        <f>H9*L9*50+H9*N9*O9*1</f>
        <v>2922.4858628330348</v>
      </c>
      <c r="S9" s="26">
        <f>M9+Q9</f>
        <v>3799.2316216829454</v>
      </c>
      <c r="T9" s="105">
        <v>12</v>
      </c>
      <c r="U9" s="105">
        <v>24</v>
      </c>
      <c r="V9" s="105"/>
    </row>
    <row r="10" spans="1:63" ht="15.75">
      <c r="A10" s="58">
        <v>2</v>
      </c>
      <c r="B10" s="7" t="s">
        <v>226</v>
      </c>
      <c r="C10" s="7" t="s">
        <v>183</v>
      </c>
      <c r="D10" s="7" t="s">
        <v>193</v>
      </c>
      <c r="E10" s="7">
        <v>120</v>
      </c>
      <c r="F10" s="7">
        <v>117.2</v>
      </c>
      <c r="G10" s="51" t="s">
        <v>11</v>
      </c>
      <c r="H10" s="25">
        <f>500/(-216.0475144+16.2606339*$F10-0.002388645*$F10^2-0.00113732*$F10^3+0.00000701863*$F10^4-0.00000001291*$F10^5)</f>
        <v>0.57820809954099661</v>
      </c>
      <c r="I10" s="7"/>
      <c r="J10" s="7"/>
      <c r="K10" s="7"/>
      <c r="L10" s="7">
        <f>MAX(I10:K10)</f>
        <v>0</v>
      </c>
      <c r="M10" s="26">
        <f>L10*50*H10</f>
        <v>0</v>
      </c>
      <c r="N10" s="7">
        <v>120</v>
      </c>
      <c r="O10" s="7">
        <v>22</v>
      </c>
      <c r="P10" s="17">
        <f>L10+O10</f>
        <v>22</v>
      </c>
      <c r="Q10" s="26">
        <f>IF(E10=60,O10*N10*H10*1,IF(E10=70,O10*N10*H10*1.05,IF(E10=80,O10*N10*H10*1.1,IF(E10=90,O10*N10*H10*1.15,IF(E10=100,O10*N10*H10*1.2,IF(E10=110,O10*N10*H10*1.25,IF(E10=120,O10*N10*H10*1.3,IF(E10=130,O10*N10*H10*1.35,IF(E10=140,O10*N10*H10*1.4,IF(E10=150,O10*N10*H10*1.45,IF(E10=160,O10*N10*H10*1.5,IF(E10=170,O10*N10*H10*1.55,IF(E10=180,O10*N10*H10*1.6,IF(E10=190,O10*N10*H10*1.65,IF(E10=200,O10*N10*H10*1.7,IF(E10=210,O10*N10*H10*1.75))))))))))))))))</f>
        <v>1984.4101976247005</v>
      </c>
      <c r="R10" s="26">
        <f>H10*L10*50+H10*N10*O10</f>
        <v>1526.4693827882311</v>
      </c>
      <c r="S10" s="26">
        <f>M10+Q10</f>
        <v>1984.4101976247005</v>
      </c>
      <c r="T10" s="105">
        <v>9</v>
      </c>
      <c r="U10" s="105">
        <v>12</v>
      </c>
      <c r="V10" s="105"/>
    </row>
    <row r="11" spans="1:63" ht="15.75">
      <c r="A11" s="58">
        <v>3</v>
      </c>
      <c r="B11" s="33" t="s">
        <v>50</v>
      </c>
      <c r="C11" s="7" t="s">
        <v>175</v>
      </c>
      <c r="D11" s="7" t="s">
        <v>189</v>
      </c>
      <c r="E11" s="7">
        <v>120</v>
      </c>
      <c r="F11" s="32">
        <v>115.6</v>
      </c>
      <c r="G11" s="51" t="s">
        <v>11</v>
      </c>
      <c r="H11" s="25">
        <f>500/(-216.0475144+16.2606339*$F11-0.002388645*$F11^2-0.00113732*$F11^3+0.00000701863*$F11^4-0.00000001291*$F11^5)</f>
        <v>0.58025105165426927</v>
      </c>
      <c r="I11" s="7"/>
      <c r="J11" s="7"/>
      <c r="K11" s="7"/>
      <c r="L11" s="7">
        <v>0</v>
      </c>
      <c r="M11" s="26">
        <f>L11*50*H11</f>
        <v>0</v>
      </c>
      <c r="N11" s="7">
        <v>120</v>
      </c>
      <c r="O11" s="7">
        <v>21</v>
      </c>
      <c r="P11" s="17">
        <f>L11+O11</f>
        <v>21</v>
      </c>
      <c r="Q11" s="26">
        <f>IF(E11=60,O11*N11*H11*1,IF(E11=70,O11*N11*H11*1.05,IF(E11=80,O11*N11*H11*1.1,IF(E11=90,O11*N11*H11*1.15,IF(E11=100,O11*N11*H11*1.2,IF(E11=110,O11*N11*H11*1.25,IF(E11=120,O11*N11*H11*1.3,IF(E11=130,O11*N11*H11*1.35,IF(E11=140,O11*N11*H11*1.4,IF(E11=150,O11*N11*H11*1.45,IF(E11=160,O11*N11*H11*1.5,IF(E11=170,O11*N11*H11*1.55,IF(E11=180,O11*N11*H11*1.6,IF(E11=190,O11*N11*H11*1.65,IF(E11=200,O11*N11*H11*1.7,IF(E11=210,O11*N11*H11*1.75))))))))))))))))</f>
        <v>1900.902445219386</v>
      </c>
      <c r="R11" s="26">
        <f>H11*L11*50+H11*N11*O11*1</f>
        <v>1462.2326501687587</v>
      </c>
      <c r="S11" s="26">
        <f>M11+Q11</f>
        <v>1900.902445219386</v>
      </c>
      <c r="T11" s="105">
        <v>8</v>
      </c>
      <c r="U11" s="105">
        <v>12</v>
      </c>
      <c r="V11" s="105"/>
    </row>
    <row r="12" spans="1:63" s="1" customFormat="1" ht="23.25">
      <c r="A12" s="112" t="s">
        <v>166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4"/>
      <c r="T12" s="105"/>
      <c r="U12" s="105"/>
      <c r="V12" s="105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5.75">
      <c r="A13" s="58">
        <v>1</v>
      </c>
      <c r="B13" s="33" t="s">
        <v>156</v>
      </c>
      <c r="C13" s="7" t="s">
        <v>220</v>
      </c>
      <c r="D13" s="7" t="s">
        <v>190</v>
      </c>
      <c r="E13" s="7">
        <v>140</v>
      </c>
      <c r="F13" s="32">
        <v>132.65</v>
      </c>
      <c r="G13" s="34" t="s">
        <v>32</v>
      </c>
      <c r="H13" s="25">
        <f>500/(-216.0475144+16.2606339*$F13-0.002388645*$F13^2-0.00113732*$F13^3+0.00000701863*$F13^4-0.00000001291*$F13^5)</f>
        <v>0.56360720077340554</v>
      </c>
      <c r="I13" s="7"/>
      <c r="J13" s="7"/>
      <c r="K13" s="7"/>
      <c r="L13" s="7">
        <f>MAX(I13:K13)</f>
        <v>0</v>
      </c>
      <c r="M13" s="26">
        <f>L13*50*H13</f>
        <v>0</v>
      </c>
      <c r="N13" s="7">
        <v>140</v>
      </c>
      <c r="O13" s="7">
        <v>14</v>
      </c>
      <c r="P13" s="17">
        <f>L13+O13</f>
        <v>14</v>
      </c>
      <c r="Q13" s="26">
        <f>IF(E13=60,O13*N13*H13*1,IF(E13=70,O13*N13*H13*1.05,IF(E13=80,O13*N13*H13*1.1,IF(E13=90,O13*N13*H13*1.15,IF(E13=100,O13*N13*H13*1.2,IF(E13=110,O13*N13*H13*1.25,IF(E13=120,O13*N13*H13*1.3,IF(E13=130,O13*N13*H13*1.35,IF(E13=140,O13*N13*H13*1.4,IF(E13=150,O13*N13*H13*1.45,IF(E13=160,O13*N13*H13*1.5,IF(E13=170,O13*N13*H13*1.55,IF(E13=180,O13*N13*H13*1.6,IF(E13=190,O13*N13*H13*1.65,IF(E13=200,O13*N13*H13*1.7,IF(E13=210,O13*N13*H13*1.75))))))))))))))))</f>
        <v>1546.5381589222247</v>
      </c>
      <c r="R13" s="26">
        <f>H13*L13*50+H13*N13*O13*1</f>
        <v>1104.6701135158748</v>
      </c>
      <c r="S13" s="26">
        <f>M13+Q13</f>
        <v>1546.5381589222247</v>
      </c>
      <c r="T13" s="105">
        <v>12</v>
      </c>
      <c r="U13" s="105"/>
      <c r="V13" s="105"/>
    </row>
    <row r="14" spans="1:63">
      <c r="T14" s="105"/>
      <c r="U14" s="105"/>
      <c r="V14" s="105"/>
    </row>
    <row r="15" spans="1:63">
      <c r="T15" s="105"/>
      <c r="U15" s="105"/>
      <c r="V15" s="105"/>
    </row>
    <row r="16" spans="1:63">
      <c r="T16" s="105"/>
      <c r="U16" s="105"/>
      <c r="V16" s="105"/>
    </row>
    <row r="17" spans="20:22">
      <c r="T17" s="105"/>
      <c r="U17" s="105"/>
      <c r="V17" s="105"/>
    </row>
    <row r="18" spans="20:22">
      <c r="T18" s="105"/>
      <c r="U18" s="105"/>
      <c r="V18" s="105"/>
    </row>
    <row r="19" spans="20:22">
      <c r="T19" s="105"/>
      <c r="U19" s="105"/>
      <c r="V19" s="105"/>
    </row>
    <row r="20" spans="20:22">
      <c r="T20" s="105"/>
      <c r="U20" s="105"/>
      <c r="V20" s="105"/>
    </row>
  </sheetData>
  <sortState ref="A2:S8">
    <sortCondition ref="E2:E8"/>
  </sortState>
  <mergeCells count="5">
    <mergeCell ref="A2:S2"/>
    <mergeCell ref="A4:S4"/>
    <mergeCell ref="A6:S6"/>
    <mergeCell ref="A8:S8"/>
    <mergeCell ref="A12:S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="84" zoomScaleNormal="84" workbookViewId="0">
      <selection activeCell="N18" sqref="N18"/>
    </sheetView>
  </sheetViews>
  <sheetFormatPr defaultRowHeight="15"/>
  <cols>
    <col min="1" max="1" width="6.5703125" customWidth="1"/>
    <col min="2" max="2" width="26" customWidth="1"/>
    <col min="3" max="3" width="11" customWidth="1"/>
    <col min="4" max="4" width="14.28515625" customWidth="1"/>
    <col min="5" max="5" width="11.28515625" customWidth="1"/>
    <col min="6" max="6" width="9.140625" customWidth="1"/>
    <col min="7" max="7" width="10.140625" customWidth="1"/>
    <col min="8" max="8" width="7.85546875" customWidth="1"/>
    <col min="9" max="9" width="8.28515625" customWidth="1"/>
    <col min="10" max="10" width="8.42578125" customWidth="1"/>
    <col min="11" max="11" width="7.5703125" customWidth="1"/>
    <col min="12" max="12" width="8.5703125" customWidth="1"/>
    <col min="13" max="13" width="1.85546875" hidden="1" customWidth="1"/>
    <col min="15" max="15" width="8" customWidth="1"/>
    <col min="17" max="18" width="9.140625" hidden="1" customWidth="1"/>
    <col min="19" max="19" width="10.7109375" customWidth="1"/>
  </cols>
  <sheetData>
    <row r="1" spans="1:22" s="1" customFormat="1" ht="18.75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2" ht="71.25" customHeight="1">
      <c r="A2" s="55" t="s">
        <v>164</v>
      </c>
      <c r="B2" s="3" t="s">
        <v>4</v>
      </c>
      <c r="C2" s="3" t="s">
        <v>174</v>
      </c>
      <c r="D2" s="3" t="s">
        <v>188</v>
      </c>
      <c r="E2" s="3" t="s">
        <v>227</v>
      </c>
      <c r="F2" s="4" t="s">
        <v>29</v>
      </c>
      <c r="G2" s="5" t="s">
        <v>5</v>
      </c>
      <c r="H2" s="3" t="s">
        <v>16</v>
      </c>
      <c r="I2" s="3" t="s">
        <v>0</v>
      </c>
      <c r="J2" s="3" t="s">
        <v>1</v>
      </c>
      <c r="K2" s="3" t="s">
        <v>2</v>
      </c>
      <c r="L2" s="66" t="s">
        <v>3</v>
      </c>
      <c r="M2" s="4" t="s">
        <v>17</v>
      </c>
      <c r="N2" s="4" t="s">
        <v>14</v>
      </c>
      <c r="O2" s="4" t="s">
        <v>12</v>
      </c>
      <c r="P2" s="65" t="s">
        <v>13</v>
      </c>
      <c r="Q2" s="4" t="s">
        <v>18</v>
      </c>
      <c r="R2" s="4" t="s">
        <v>15</v>
      </c>
      <c r="S2" s="4" t="s">
        <v>20</v>
      </c>
    </row>
    <row r="3" spans="1:22" s="1" customFormat="1" ht="23.25">
      <c r="A3" s="112" t="s">
        <v>166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05"/>
      <c r="U3" s="105"/>
      <c r="V3" s="105"/>
    </row>
    <row r="4" spans="1:22" ht="15.75">
      <c r="A4" s="58">
        <v>1</v>
      </c>
      <c r="B4" s="8" t="s">
        <v>118</v>
      </c>
      <c r="C4" s="8" t="s">
        <v>187</v>
      </c>
      <c r="D4" s="7" t="s">
        <v>195</v>
      </c>
      <c r="E4" s="7">
        <v>60</v>
      </c>
      <c r="F4" s="32">
        <v>52.3</v>
      </c>
      <c r="G4" s="32" t="s">
        <v>11</v>
      </c>
      <c r="H4" s="25">
        <f>500/(594.31747775582-27.23842536447*$F4+0.82112226871*$F4^2-0.00930733913*$F4^3+0.00004731582*$F4^4-0.00000009054*$F4^5)</f>
        <v>1.2411025126349744</v>
      </c>
      <c r="I4" s="7">
        <v>42.5</v>
      </c>
      <c r="J4" s="7">
        <v>47.5</v>
      </c>
      <c r="K4" s="7"/>
      <c r="L4" s="17">
        <f>MAX(I4:K4)</f>
        <v>47.5</v>
      </c>
      <c r="M4" s="26">
        <f>L4*50*H4</f>
        <v>2947.618467508064</v>
      </c>
      <c r="N4" s="7">
        <v>25</v>
      </c>
      <c r="O4" s="7">
        <v>38</v>
      </c>
      <c r="P4" s="16">
        <f>L4+O4</f>
        <v>85.5</v>
      </c>
      <c r="Q4" s="26">
        <f>IF(E4=50,O4*N4*H4*0.9,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)</f>
        <v>1179.0473870032256</v>
      </c>
      <c r="R4" s="26">
        <f>H4*L4*50+H4*N4*O4*1</f>
        <v>4126.6658545112896</v>
      </c>
      <c r="S4" s="26">
        <f>M4+Q4</f>
        <v>4126.6658545112896</v>
      </c>
      <c r="T4" s="105">
        <v>12</v>
      </c>
      <c r="U4" s="105"/>
      <c r="V4" s="105"/>
    </row>
    <row r="5" spans="1:22" s="1" customFormat="1" ht="23.25">
      <c r="A5" s="112" t="s">
        <v>199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05"/>
      <c r="U5" s="105"/>
      <c r="V5" s="105"/>
    </row>
    <row r="6" spans="1:22" ht="15.75">
      <c r="A6" s="55">
        <v>1</v>
      </c>
      <c r="B6" s="15" t="s">
        <v>119</v>
      </c>
      <c r="C6" s="8" t="s">
        <v>187</v>
      </c>
      <c r="D6" s="7" t="s">
        <v>195</v>
      </c>
      <c r="E6" s="2">
        <v>70</v>
      </c>
      <c r="F6" s="10">
        <v>67.2</v>
      </c>
      <c r="G6" s="23" t="s">
        <v>230</v>
      </c>
      <c r="H6" s="11">
        <f>500/(594.31747775582-27.23842536447*$F6+0.82112226871*$F6^2-0.00930733913*$F6^3+0.00004731582*$F6^4-0.00000009054*$F6^5)</f>
        <v>1.0238927771677966</v>
      </c>
      <c r="I6" s="2">
        <v>30</v>
      </c>
      <c r="J6" s="2">
        <v>35</v>
      </c>
      <c r="K6" s="7">
        <v>37.5</v>
      </c>
      <c r="L6" s="17">
        <f>MAX(I6:K6)</f>
        <v>37.5</v>
      </c>
      <c r="M6" s="12">
        <f>L6*50*H6</f>
        <v>1919.7989571896187</v>
      </c>
      <c r="N6" s="2">
        <v>25</v>
      </c>
      <c r="O6" s="2">
        <v>32</v>
      </c>
      <c r="P6" s="16">
        <f>L6+O6</f>
        <v>69.5</v>
      </c>
      <c r="Q6" s="12">
        <f>IF(E6=50,O6*N6*H6*0.9,IF(E6=60,O6*N6*H6*1,IF(E6=70,O6*N6*H6*1.05,IF(E6=80,O6*N6*H6*1.1,IF(E6=90,O6*N6*H6*1.15,IF(E6=100,O6*N6*H6*1.2,IF(E6=110,O6*N6*H6*1.25,IF(E6=120,O6*N6*H6*1.3,IF(E6=130,O6*N6*H6*1.35,IF(E6=140,O6*N6*H6*1.4,IF(E6=150,O6*N6*H6*1.45,IF(E6=160,O6*N6*H6*1.5,IF(E6=170,O6*N6*H6*1.55,IF(E6=180,O6*N6*H6*1.6,IF(E6=190,O6*N6*H6*1.65,IF(E6=200,O6*N6*H6*1.7,IF(E6=210,O6*N6*H6*1.75)))))))))))))))))</f>
        <v>860.06993282094913</v>
      </c>
      <c r="R6" s="12">
        <f>H6*L6*50+H6*N6*O6*1</f>
        <v>2738.9131789238559</v>
      </c>
      <c r="S6" s="12">
        <f>M6+Q6</f>
        <v>2779.8688900105681</v>
      </c>
      <c r="T6" s="105">
        <v>12</v>
      </c>
      <c r="U6" s="105"/>
      <c r="V6" s="105"/>
    </row>
    <row r="7" spans="1:22" ht="15.75">
      <c r="A7" s="58">
        <v>1</v>
      </c>
      <c r="B7" s="2" t="s">
        <v>57</v>
      </c>
      <c r="C7" s="7" t="s">
        <v>231</v>
      </c>
      <c r="D7" s="7" t="s">
        <v>193</v>
      </c>
      <c r="E7" s="2">
        <v>70</v>
      </c>
      <c r="F7" s="32">
        <v>68.099999999999994</v>
      </c>
      <c r="G7" s="34" t="s">
        <v>58</v>
      </c>
      <c r="H7" s="25">
        <f>500/(594.31747775582-27.23842536447*$F7+0.82112226871*$F7^2-0.00930733913*$F7^3+0.00004731582*$F7^4-0.00000009054*$F7^5)</f>
        <v>1.014195181030467</v>
      </c>
      <c r="I7" s="7">
        <v>45</v>
      </c>
      <c r="J7" s="7">
        <v>50</v>
      </c>
      <c r="K7" s="7">
        <v>52.5</v>
      </c>
      <c r="L7" s="17">
        <f>MAX(I7:K7)</f>
        <v>52.5</v>
      </c>
      <c r="M7" s="26">
        <f>L7*50*H7</f>
        <v>2662.262350204976</v>
      </c>
      <c r="N7" s="7">
        <v>25</v>
      </c>
      <c r="O7" s="7">
        <v>58</v>
      </c>
      <c r="P7" s="16">
        <f>L7+O7</f>
        <v>110.5</v>
      </c>
      <c r="Q7" s="26">
        <f>IF(E7=50,O7*N7*H7*0.9,IF(E7=60,O7*N7*H7*1,IF(E7=70,O7*N7*H7*1.05,IF(E7=80,O7*N7*H7*1.1,IF(E7=90,O7*N7*H7*1.15,IF(E7=100,O7*N7*H7*1.2,IF(E7=110,O7*N7*H7*1.25,IF(E7=120,O7*N7*H7*1.3,IF(E7=130,O7*N7*H7*1.35,IF(E7=140,O7*N7*H7*1.4,IF(E7=150,O7*N7*H7*1.45,IF(E7=160,O7*N7*H7*1.5,IF(E7=170,O7*N7*H7*1.55,IF(E7=180,O7*N7*H7*1.6,IF(E7=190,O7*N7*H7*1.65,IF(E7=200,O7*N7*H7*1.7,IF(E7=210,O7*N7*H7*1.75)))))))))))))))))</f>
        <v>1544.1121631188862</v>
      </c>
      <c r="R7" s="26">
        <f>H7*L7*50+H7*N7*O7*1</f>
        <v>4132.8453626991532</v>
      </c>
      <c r="S7" s="26">
        <f>M7+Q7</f>
        <v>4206.3745133238626</v>
      </c>
      <c r="T7" s="105">
        <v>12</v>
      </c>
      <c r="U7" s="105"/>
      <c r="V7" s="105"/>
    </row>
    <row r="8" spans="1:22" s="1" customFormat="1" ht="23.25">
      <c r="A8" s="112" t="s">
        <v>170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05"/>
      <c r="U8" s="105"/>
      <c r="V8" s="105"/>
    </row>
    <row r="9" spans="1:22" ht="15.75">
      <c r="A9" s="58">
        <v>1</v>
      </c>
      <c r="B9" s="8" t="s">
        <v>61</v>
      </c>
      <c r="C9" s="7" t="s">
        <v>231</v>
      </c>
      <c r="D9" s="7" t="s">
        <v>193</v>
      </c>
      <c r="E9" s="7">
        <v>100</v>
      </c>
      <c r="F9" s="32">
        <v>94.25</v>
      </c>
      <c r="G9" s="34" t="s">
        <v>33</v>
      </c>
      <c r="H9" s="25">
        <f>500/(-216.0475144+16.2606339*$F9-0.002388645*$F9^2-0.00113732*$F9^3+0.00000701863*$F9^4-0.00000001291*$F9^5)</f>
        <v>0.62428217356688565</v>
      </c>
      <c r="I9" s="7">
        <v>120</v>
      </c>
      <c r="J9" s="7">
        <v>130</v>
      </c>
      <c r="K9" s="7">
        <v>0</v>
      </c>
      <c r="L9" s="17">
        <f>MAX(I9:K9)</f>
        <v>130</v>
      </c>
      <c r="M9" s="26">
        <f>L9*50*H9</f>
        <v>4057.8341281847565</v>
      </c>
      <c r="N9" s="7">
        <v>100</v>
      </c>
      <c r="O9" s="7">
        <v>12</v>
      </c>
      <c r="P9" s="16">
        <f>L9+O9</f>
        <v>142</v>
      </c>
      <c r="Q9" s="26">
        <f>IF(E9=60,O9*N9*H9*1,IF(E9=70,O9*N9*H9*1.05,IF(E9=80,O9*N9*H9*1.1,IF(E9=90,O9*N9*H9*1.15,IF(E9=100,O9*N9*H9*1.2,IF(E9=110,O9*N9*H9*1.25,IF(E9=120,O9*N9*H9*1.3,IF(E9=130,O9*N9*H9*1.35,IF(E9=140,O9*N9*H9*1.4,IF(E9=150,O9*N9*H9*1.45,IF(E9=160,O9*N9*H9*1.5,IF(E9=170,O9*N9*H9*1.55,IF(E9=180,O9*N9*H9*1.6,IF(E9=190,O9*N9*H9*1.65,IF(E9=200,O9*N9*H9*1.7,IF(E9=210,O9*N9*H9*1.75))))))))))))))))</f>
        <v>898.96632993631533</v>
      </c>
      <c r="R9" s="26">
        <f>H9*L9*50+H9*N9*O9*1</f>
        <v>4806.9727364650189</v>
      </c>
      <c r="S9" s="26">
        <f>M9+Q9</f>
        <v>4956.8004581210716</v>
      </c>
      <c r="T9" s="105">
        <v>12</v>
      </c>
      <c r="U9" s="105"/>
      <c r="V9" s="105"/>
    </row>
    <row r="10" spans="1:22" s="1" customFormat="1" ht="23.25">
      <c r="A10" s="112" t="s">
        <v>172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105"/>
      <c r="U10" s="105"/>
      <c r="V10" s="105"/>
    </row>
    <row r="11" spans="1:22" ht="15.75">
      <c r="A11" s="58">
        <v>1</v>
      </c>
      <c r="B11" s="8" t="s">
        <v>154</v>
      </c>
      <c r="C11" s="8" t="s">
        <v>180</v>
      </c>
      <c r="D11" s="7" t="s">
        <v>195</v>
      </c>
      <c r="E11" s="7">
        <v>120</v>
      </c>
      <c r="F11" s="32">
        <v>115.9</v>
      </c>
      <c r="G11" s="32" t="s">
        <v>11</v>
      </c>
      <c r="H11" s="25">
        <f>500/(-216.0475144+16.2606339*$F11-0.002388645*$F11^2-0.00113732*$F11^3+0.00000701863*$F11^4-0.00000001291*$F11^5)</f>
        <v>0.57985830611766565</v>
      </c>
      <c r="I11" s="7">
        <v>210</v>
      </c>
      <c r="J11" s="7">
        <v>220</v>
      </c>
      <c r="K11" s="7">
        <v>0</v>
      </c>
      <c r="L11" s="17">
        <f>MAX(I11:K11)</f>
        <v>220</v>
      </c>
      <c r="M11" s="26">
        <f>L11*50*H11</f>
        <v>6378.4413672943219</v>
      </c>
      <c r="N11" s="7">
        <v>100</v>
      </c>
      <c r="O11" s="7">
        <v>35</v>
      </c>
      <c r="P11" s="16">
        <f>L11+O11</f>
        <v>255</v>
      </c>
      <c r="Q11" s="26">
        <f>IF(E11=60,O11*N11*H11*1,IF(E11=70,O11*N11*H11*1.05,IF(E11=80,O11*N11*H11*1.1,IF(E11=90,O11*N11*H11*1.15,IF(E11=100,O11*N11*H11*1.2,IF(E11=110,O11*N11*H11*1.25,IF(E11=120,O11*N11*H11*1.3,IF(E11=130,O11*N11*H11*1.35,IF(E11=140,O11*N11*H11*1.4,IF(E11=150,O11*N11*H11*1.45,IF(E11=160,O11*N11*H11*1.5,IF(E11=170,O11*N11*H11*1.55,IF(E11=180,O11*N11*H11*1.6,IF(E11=190,O11*N11*H11*1.65,IF(E11=200,O11*N11*H11*1.7,IF(E11=210,O11*N11*H11*1.75))))))))))))))))</f>
        <v>2638.3552928353788</v>
      </c>
      <c r="R11" s="26">
        <f>H11*L11*50+H11*N11*O11*1.1</f>
        <v>8610.8958458473353</v>
      </c>
      <c r="S11" s="26">
        <f>M11+Q11</f>
        <v>9016.7966601297012</v>
      </c>
      <c r="T11" s="105">
        <v>12</v>
      </c>
      <c r="U11" s="105">
        <v>12</v>
      </c>
      <c r="V11" s="105"/>
    </row>
    <row r="12" spans="1:22">
      <c r="T12" s="105"/>
      <c r="U12" s="105"/>
      <c r="V12" s="105"/>
    </row>
    <row r="13" spans="1:22">
      <c r="T13" s="105"/>
      <c r="U13" s="105"/>
      <c r="V13" s="105"/>
    </row>
    <row r="14" spans="1:22" ht="18.75">
      <c r="A14" s="117" t="s">
        <v>232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T14" s="105"/>
      <c r="U14" s="105"/>
      <c r="V14" s="105"/>
    </row>
    <row r="16" spans="1:22" ht="60" customHeight="1">
      <c r="A16" s="55" t="s">
        <v>164</v>
      </c>
      <c r="B16" s="3" t="s">
        <v>4</v>
      </c>
      <c r="C16" s="3" t="s">
        <v>174</v>
      </c>
      <c r="D16" s="3" t="s">
        <v>188</v>
      </c>
      <c r="E16" s="3" t="s">
        <v>227</v>
      </c>
      <c r="F16" s="4" t="s">
        <v>29</v>
      </c>
      <c r="G16" s="5" t="s">
        <v>5</v>
      </c>
      <c r="H16" s="3" t="s">
        <v>16</v>
      </c>
      <c r="I16" s="4" t="s">
        <v>14</v>
      </c>
      <c r="J16" s="4" t="s">
        <v>12</v>
      </c>
      <c r="K16" s="65" t="s">
        <v>13</v>
      </c>
      <c r="L16" s="4" t="s">
        <v>20</v>
      </c>
      <c r="M16" s="4" t="s">
        <v>15</v>
      </c>
    </row>
    <row r="17" spans="1:19" s="1" customFormat="1" ht="23.25">
      <c r="A17" s="112" t="s">
        <v>199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69"/>
      <c r="N17"/>
      <c r="O17"/>
      <c r="P17"/>
      <c r="Q17"/>
      <c r="R17"/>
      <c r="S17"/>
    </row>
    <row r="18" spans="1:19" ht="15.75">
      <c r="A18" s="58">
        <v>1</v>
      </c>
      <c r="B18" s="7" t="s">
        <v>57</v>
      </c>
      <c r="C18" s="33" t="s">
        <v>231</v>
      </c>
      <c r="D18" s="7" t="s">
        <v>193</v>
      </c>
      <c r="E18" s="7">
        <v>70</v>
      </c>
      <c r="F18" s="32">
        <v>68.099999999999994</v>
      </c>
      <c r="G18" s="34" t="s">
        <v>58</v>
      </c>
      <c r="H18" s="25">
        <f>500/(594.31747775582-27.23842536447*$F18+0.82112226871*$F18^2-0.00930733913*$F18^3+0.00004731582*$F18^4-0.00000009054*$F18^5)</f>
        <v>1.014195181030467</v>
      </c>
      <c r="I18" s="7">
        <v>25</v>
      </c>
      <c r="J18" s="7">
        <v>58</v>
      </c>
      <c r="K18" s="16">
        <v>58</v>
      </c>
      <c r="L18" s="7">
        <v>2811.9</v>
      </c>
      <c r="M18" s="20">
        <f>L18*50*H18</f>
        <v>142590.77147697852</v>
      </c>
      <c r="N18" s="109">
        <v>12</v>
      </c>
    </row>
  </sheetData>
  <sortState ref="A3:S8">
    <sortCondition ref="E3:E8"/>
  </sortState>
  <mergeCells count="7">
    <mergeCell ref="A17:L17"/>
    <mergeCell ref="A14:L14"/>
    <mergeCell ref="A1:S1"/>
    <mergeCell ref="A3:S3"/>
    <mergeCell ref="A5:S5"/>
    <mergeCell ref="A8:S8"/>
    <mergeCell ref="A10:S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"/>
  <sheetViews>
    <sheetView workbookViewId="0">
      <selection activeCell="T4" sqref="T4:U5"/>
    </sheetView>
  </sheetViews>
  <sheetFormatPr defaultRowHeight="15"/>
  <cols>
    <col min="1" max="1" width="6.85546875" customWidth="1"/>
    <col min="2" max="2" width="18.85546875" customWidth="1"/>
    <col min="3" max="3" width="10" style="1" customWidth="1"/>
    <col min="4" max="4" width="12.7109375" customWidth="1"/>
    <col min="5" max="5" width="10" customWidth="1"/>
    <col min="6" max="7" width="10.5703125" customWidth="1"/>
    <col min="9" max="9" width="7.42578125" customWidth="1"/>
    <col min="10" max="10" width="7" customWidth="1"/>
    <col min="11" max="11" width="8" hidden="1" customWidth="1"/>
    <col min="12" max="12" width="9.7109375" customWidth="1"/>
    <col min="13" max="14" width="9.140625" hidden="1" customWidth="1"/>
    <col min="15" max="15" width="11.28515625" customWidth="1"/>
    <col min="16" max="16" width="9.140625" customWidth="1"/>
    <col min="17" max="17" width="0.140625" hidden="1" customWidth="1"/>
    <col min="18" max="18" width="10.140625" hidden="1" customWidth="1"/>
    <col min="19" max="19" width="10.42578125" customWidth="1"/>
  </cols>
  <sheetData>
    <row r="1" spans="1:21" s="1" customFormat="1" ht="18.75">
      <c r="A1" s="120" t="s">
        <v>124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1" ht="69" customHeight="1">
      <c r="A2" s="55" t="s">
        <v>164</v>
      </c>
      <c r="B2" s="3" t="s">
        <v>4</v>
      </c>
      <c r="C2" s="3" t="s">
        <v>174</v>
      </c>
      <c r="D2" s="3" t="s">
        <v>188</v>
      </c>
      <c r="E2" s="3" t="s">
        <v>227</v>
      </c>
      <c r="F2" s="4" t="s">
        <v>29</v>
      </c>
      <c r="G2" s="5" t="s">
        <v>5</v>
      </c>
      <c r="H2" s="3" t="s">
        <v>16</v>
      </c>
      <c r="I2" s="3" t="s">
        <v>0</v>
      </c>
      <c r="J2" s="3" t="s">
        <v>1</v>
      </c>
      <c r="K2" s="3" t="s">
        <v>2</v>
      </c>
      <c r="L2" s="3" t="s">
        <v>3</v>
      </c>
      <c r="M2" s="4" t="s">
        <v>17</v>
      </c>
      <c r="N2" s="4" t="s">
        <v>14</v>
      </c>
      <c r="O2" s="4" t="s">
        <v>234</v>
      </c>
      <c r="P2" s="65" t="s">
        <v>13</v>
      </c>
      <c r="Q2" s="4" t="s">
        <v>18</v>
      </c>
      <c r="R2" s="4" t="s">
        <v>15</v>
      </c>
      <c r="S2" s="4" t="s">
        <v>20</v>
      </c>
    </row>
    <row r="3" spans="1:21" ht="23.25">
      <c r="A3" s="121" t="s">
        <v>171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21" s="35" customFormat="1" ht="15.75">
      <c r="A4" s="58">
        <v>1</v>
      </c>
      <c r="B4" s="7" t="s">
        <v>45</v>
      </c>
      <c r="C4" s="7" t="s">
        <v>186</v>
      </c>
      <c r="D4" s="7" t="s">
        <v>190</v>
      </c>
      <c r="E4" s="7">
        <v>110</v>
      </c>
      <c r="F4" s="32">
        <v>104.6</v>
      </c>
      <c r="G4" s="37" t="s">
        <v>11</v>
      </c>
      <c r="H4" s="25">
        <f>500/(-216.0475144+16.2606339*$F4-0.002388645*$F4^2-0.00113732*$F4^3+0.00000701863*$F4^4-0.00000001291*$F4^5)</f>
        <v>0.59835853881819001</v>
      </c>
      <c r="I4" s="7">
        <v>175</v>
      </c>
      <c r="J4" s="7">
        <v>185</v>
      </c>
      <c r="K4" s="7">
        <v>185</v>
      </c>
      <c r="L4" s="7">
        <f>MAX(I4:K4)</f>
        <v>185</v>
      </c>
      <c r="M4" s="26">
        <f>L4*50*H4</f>
        <v>5534.8164840682575</v>
      </c>
      <c r="N4" s="7"/>
      <c r="O4" s="7">
        <v>275</v>
      </c>
      <c r="P4" s="16">
        <f>L4+O4</f>
        <v>460</v>
      </c>
      <c r="Q4" s="26">
        <f>IF(E4=60,O4*N4*H4*1,IF(E4=70,O4*N4*H4*1.05,IF(E4=80,O4*N4*H4*1.1,IF(E4=90,O4*N4*H4*1.15,IF(E4=100,O4*N4*H4*1.2,IF(E4=110,O4*N4*H4*1.25,IF(E4=120,O4*N4*H4*1.3,IF(E4=130,O4*N4*H4*1.35,IF(E4=140,O4*N4*H4*1.4,IF(E4=150,O4*N4*H4*1.45,IF(E4=160,O4*N4*H4*1.5,IF(E4=170,O4*N4*H4*1.55,IF(E4=180,O4*N4*H4*1.6,IF(E4=190,O4*N4*H4*1.65,IF(E4=200,O4*N4*H4*1.7,IF(E4=210,O4*N4*H4*1.75))))))))))))))))</f>
        <v>0</v>
      </c>
      <c r="R4" s="26">
        <f>H4*L4*50+H4*N4*O4*1.1</f>
        <v>5534.8164840682575</v>
      </c>
      <c r="S4" s="26">
        <f>H4*L4+H4*O4</f>
        <v>275.24492785636738</v>
      </c>
      <c r="T4" s="108">
        <v>12</v>
      </c>
      <c r="U4" s="108">
        <v>12</v>
      </c>
    </row>
    <row r="5" spans="1:21">
      <c r="T5" s="105"/>
      <c r="U5" s="105"/>
    </row>
  </sheetData>
  <sortState ref="A3:U15">
    <sortCondition ref="I2"/>
  </sortState>
  <mergeCells count="2">
    <mergeCell ref="A3:S3"/>
    <mergeCell ref="A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"/>
  <sheetViews>
    <sheetView workbookViewId="0">
      <selection activeCell="F25" sqref="F25"/>
    </sheetView>
  </sheetViews>
  <sheetFormatPr defaultRowHeight="15"/>
  <cols>
    <col min="2" max="2" width="20.85546875" customWidth="1"/>
    <col min="3" max="3" width="6.85546875" customWidth="1"/>
    <col min="4" max="4" width="16.7109375" customWidth="1"/>
    <col min="5" max="5" width="11.28515625" customWidth="1"/>
  </cols>
  <sheetData>
    <row r="1" spans="1:21" ht="26.25" customHeight="1">
      <c r="A1" s="122" t="s">
        <v>125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60">
      <c r="A2" s="2" t="s">
        <v>7</v>
      </c>
      <c r="B2" s="3" t="s">
        <v>4</v>
      </c>
      <c r="C2" s="3" t="s">
        <v>73</v>
      </c>
      <c r="D2" s="3" t="s">
        <v>10</v>
      </c>
      <c r="E2" s="3" t="s">
        <v>19</v>
      </c>
      <c r="F2" s="4" t="s">
        <v>6</v>
      </c>
      <c r="G2" s="5" t="s">
        <v>5</v>
      </c>
      <c r="H2" s="3" t="s">
        <v>16</v>
      </c>
      <c r="I2" s="6" t="s">
        <v>8</v>
      </c>
      <c r="J2" s="3" t="s">
        <v>0</v>
      </c>
      <c r="K2" s="3" t="s">
        <v>1</v>
      </c>
      <c r="L2" s="3" t="s">
        <v>2</v>
      </c>
      <c r="M2" s="3" t="s">
        <v>3</v>
      </c>
      <c r="N2" s="4" t="s">
        <v>17</v>
      </c>
      <c r="O2" s="4" t="s">
        <v>14</v>
      </c>
      <c r="P2" s="4" t="s">
        <v>12</v>
      </c>
      <c r="Q2" s="4" t="s">
        <v>13</v>
      </c>
      <c r="R2" s="4" t="s">
        <v>18</v>
      </c>
      <c r="S2" s="4" t="s">
        <v>15</v>
      </c>
      <c r="T2" s="4" t="s">
        <v>20</v>
      </c>
      <c r="U2" s="1"/>
    </row>
    <row r="3" spans="1:21">
      <c r="A3" s="17">
        <v>1</v>
      </c>
      <c r="B3" s="22" t="s">
        <v>126</v>
      </c>
      <c r="C3" s="22"/>
      <c r="D3" s="17" t="s">
        <v>128</v>
      </c>
      <c r="E3" s="17">
        <v>100</v>
      </c>
      <c r="F3" s="18"/>
      <c r="G3" s="18" t="s">
        <v>11</v>
      </c>
      <c r="H3" s="19">
        <f t="shared" ref="H3:H5" si="0">500/(-216.0475144+16.2606339*$F3-0.002388645*$F3^2-0.00113732*$F3^3+0.00000701863*$F3^4-0.00000001291*$F3^5)</f>
        <v>-2.3143057275552712</v>
      </c>
      <c r="I3" s="17"/>
      <c r="J3" s="17"/>
      <c r="K3" s="17"/>
      <c r="L3" s="17"/>
      <c r="M3" s="17">
        <f t="shared" ref="M3:M5" si="1">MAX(J3:L3)</f>
        <v>0</v>
      </c>
      <c r="N3" s="20">
        <f t="shared" ref="N3:N5" si="2">M3*50*H3</f>
        <v>0</v>
      </c>
      <c r="O3" s="17">
        <v>160</v>
      </c>
      <c r="P3" s="17"/>
      <c r="Q3" s="17">
        <f t="shared" ref="Q3:Q5" si="3">M3+P3</f>
        <v>0</v>
      </c>
      <c r="R3" s="20">
        <f t="shared" ref="R3:R5" si="4">IF(E3=60,P3*O3*H3*1,IF(E3=70,P3*O3*H3*1.05,IF(E3=80,P3*O3*H3*1.1,IF(E3=90,P3*O3*H3*1.15,IF(E3=100,P3*O3*H3*1.2,IF(E3=110,P3*O3*H3*1.25,IF(E3=120,P3*O3*H3*1.3,IF(E3=130,P3*O3*H3*1.35,IF(E3=140,P3*O3*H3*1.4,IF(E3=150,P3*O3*H3*1.45,IF(E3=160,P3*O3*H3*1.5,IF(E3=170,P3*O3*H3*1.55,IF(E3=180,P3*O3*H3*1.6,IF(E3=190,P3*O3*H3*1.65,IF(E3=200,P3*O3*H3*1.7,IF(E3=210,P3*O3*H3*1.75))))))))))))))))</f>
        <v>0</v>
      </c>
      <c r="S3" s="20">
        <f>H3*M3*50+H3*O3*P3*1</f>
        <v>0</v>
      </c>
      <c r="T3" s="20">
        <f t="shared" ref="T3:T5" si="5">N3+R3</f>
        <v>0</v>
      </c>
      <c r="U3" s="1"/>
    </row>
    <row r="4" spans="1:21">
      <c r="A4" s="17">
        <v>2</v>
      </c>
      <c r="B4" s="22" t="s">
        <v>102</v>
      </c>
      <c r="C4" s="39"/>
      <c r="D4" s="17" t="s">
        <v>128</v>
      </c>
      <c r="E4" s="17">
        <v>120</v>
      </c>
      <c r="F4" s="18"/>
      <c r="G4" s="38" t="s">
        <v>11</v>
      </c>
      <c r="H4" s="19">
        <f t="shared" si="0"/>
        <v>-2.3143057275552712</v>
      </c>
      <c r="I4" s="17"/>
      <c r="J4" s="17"/>
      <c r="K4" s="17"/>
      <c r="L4" s="17"/>
      <c r="M4" s="17">
        <f t="shared" si="1"/>
        <v>0</v>
      </c>
      <c r="N4" s="20">
        <f t="shared" si="2"/>
        <v>0</v>
      </c>
      <c r="O4" s="17">
        <v>160</v>
      </c>
      <c r="P4" s="17"/>
      <c r="Q4" s="17">
        <f t="shared" si="3"/>
        <v>0</v>
      </c>
      <c r="R4" s="20">
        <f t="shared" si="4"/>
        <v>0</v>
      </c>
      <c r="S4" s="20">
        <f>H4*M4*50+H4*O4*P4*1</f>
        <v>0</v>
      </c>
      <c r="T4" s="20">
        <f t="shared" si="5"/>
        <v>0</v>
      </c>
      <c r="U4" s="1"/>
    </row>
    <row r="5" spans="1:21">
      <c r="A5" s="17">
        <v>3</v>
      </c>
      <c r="B5" s="22" t="s">
        <v>127</v>
      </c>
      <c r="C5" s="21"/>
      <c r="D5" s="17" t="s">
        <v>128</v>
      </c>
      <c r="E5" s="17">
        <v>120</v>
      </c>
      <c r="F5" s="18"/>
      <c r="G5" s="18" t="s">
        <v>11</v>
      </c>
      <c r="H5" s="19">
        <f t="shared" si="0"/>
        <v>-2.3143057275552712</v>
      </c>
      <c r="I5" s="17"/>
      <c r="J5" s="17"/>
      <c r="K5" s="17"/>
      <c r="L5" s="17"/>
      <c r="M5" s="17">
        <f t="shared" si="1"/>
        <v>0</v>
      </c>
      <c r="N5" s="20">
        <f t="shared" si="2"/>
        <v>0</v>
      </c>
      <c r="O5" s="17">
        <v>160</v>
      </c>
      <c r="P5" s="17"/>
      <c r="Q5" s="17">
        <f t="shared" si="3"/>
        <v>0</v>
      </c>
      <c r="R5" s="20">
        <f t="shared" si="4"/>
        <v>0</v>
      </c>
      <c r="S5" s="20">
        <f>H5*M5*50+H5*O5*P5*1.05</f>
        <v>0</v>
      </c>
      <c r="T5" s="20">
        <f t="shared" si="5"/>
        <v>0</v>
      </c>
      <c r="U5" s="1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жд с дк</vt:lpstr>
      <vt:lpstr>жим на макс с дк</vt:lpstr>
      <vt:lpstr>многоповтор жим с дк</vt:lpstr>
      <vt:lpstr>жд любители</vt:lpstr>
      <vt:lpstr>жим на макс любители</vt:lpstr>
      <vt:lpstr>многоповтор жим любители</vt:lpstr>
      <vt:lpstr>военный жим</vt:lpstr>
      <vt:lpstr>RAW+SOFT</vt:lpstr>
      <vt:lpstr>2 поток м</vt:lpstr>
      <vt:lpstr>Армейский жим</vt:lpstr>
      <vt:lpstr>лог-лифт на максимум</vt:lpstr>
      <vt:lpstr>Софт жим на макс</vt:lpstr>
      <vt:lpstr>Софт жд</vt:lpstr>
      <vt:lpstr>Софт многоповтор</vt:lpstr>
      <vt:lpstr>тяговое двоеборье</vt:lpstr>
      <vt:lpstr>Командный зачет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Руслан Кузнецов</cp:lastModifiedBy>
  <cp:lastPrinted>2017-05-08T16:07:32Z</cp:lastPrinted>
  <dcterms:created xsi:type="dcterms:W3CDTF">2016-09-14T08:19:00Z</dcterms:created>
  <dcterms:modified xsi:type="dcterms:W3CDTF">2017-09-01T15:24:44Z</dcterms:modified>
</cp:coreProperties>
</file>